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y Webpages\Democracy Amendments\Data\"/>
    </mc:Choice>
  </mc:AlternateContent>
  <bookViews>
    <workbookView xWindow="3120" yWindow="1275" windowWidth="25125" windowHeight="149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N73" i="1"/>
  <c r="N74" i="1"/>
  <c r="P74" i="1" s="1"/>
  <c r="N70" i="1"/>
  <c r="N71" i="1"/>
  <c r="D137" i="1" l="1"/>
  <c r="E141" i="1"/>
  <c r="E140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L62" i="1" l="1"/>
  <c r="N68" i="1"/>
  <c r="P68" i="1" s="1"/>
  <c r="N67" i="1"/>
  <c r="P67" i="1" s="1"/>
  <c r="P70" i="1"/>
  <c r="F63" i="1"/>
  <c r="M9" i="1"/>
  <c r="P8" i="1"/>
  <c r="L63" i="1"/>
  <c r="N69" i="1"/>
  <c r="E137" i="1"/>
  <c r="C137" i="1"/>
  <c r="C141" i="1" s="1"/>
  <c r="D120" i="1"/>
  <c r="D119" i="1"/>
  <c r="D118" i="1"/>
  <c r="D117" i="1"/>
  <c r="D116" i="1"/>
  <c r="D115" i="1"/>
  <c r="D114" i="1"/>
  <c r="D113" i="1"/>
  <c r="D112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 l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P72" i="1"/>
  <c r="P71" i="1"/>
  <c r="N76" i="1"/>
  <c r="J69" i="1"/>
  <c r="J58" i="1" s="1"/>
  <c r="K58" i="1" s="1"/>
  <c r="J45" i="1" l="1"/>
  <c r="K45" i="1" s="1"/>
  <c r="J44" i="1"/>
  <c r="K44" i="1" s="1"/>
  <c r="J28" i="1"/>
  <c r="K28" i="1" s="1"/>
  <c r="J12" i="1"/>
  <c r="K12" i="1" s="1"/>
  <c r="J30" i="1"/>
  <c r="K30" i="1" s="1"/>
  <c r="J13" i="1"/>
  <c r="K13" i="1" s="1"/>
  <c r="J52" i="1"/>
  <c r="K52" i="1" s="1"/>
  <c r="J38" i="1"/>
  <c r="K38" i="1" s="1"/>
  <c r="J11" i="1"/>
  <c r="K11" i="1" s="1"/>
  <c r="J50" i="1"/>
  <c r="K50" i="1" s="1"/>
  <c r="J51" i="1"/>
  <c r="K51" i="1" s="1"/>
  <c r="J35" i="1"/>
  <c r="K35" i="1" s="1"/>
  <c r="J14" i="1"/>
  <c r="K14" i="1" s="1"/>
  <c r="J36" i="1"/>
  <c r="K36" i="1" s="1"/>
  <c r="J54" i="1"/>
  <c r="K54" i="1" s="1"/>
  <c r="J15" i="1"/>
  <c r="K15" i="1" s="1"/>
  <c r="J37" i="1"/>
  <c r="K37" i="1" s="1"/>
  <c r="J59" i="1"/>
  <c r="K59" i="1" s="1"/>
  <c r="J16" i="1"/>
  <c r="K16" i="1" s="1"/>
  <c r="J18" i="1"/>
  <c r="K18" i="1" s="1"/>
  <c r="J39" i="1"/>
  <c r="K39" i="1" s="1"/>
  <c r="J23" i="1"/>
  <c r="K23" i="1" s="1"/>
  <c r="J40" i="1"/>
  <c r="K40" i="1" s="1"/>
  <c r="J24" i="1"/>
  <c r="K24" i="1" s="1"/>
  <c r="J42" i="1"/>
  <c r="K42" i="1" s="1"/>
  <c r="J25" i="1"/>
  <c r="K25" i="1" s="1"/>
  <c r="J47" i="1"/>
  <c r="K47" i="1" s="1"/>
  <c r="J26" i="1"/>
  <c r="K26" i="1" s="1"/>
  <c r="J48" i="1"/>
  <c r="K48" i="1" s="1"/>
  <c r="J27" i="1"/>
  <c r="K27" i="1" s="1"/>
  <c r="J49" i="1"/>
  <c r="K49" i="1" s="1"/>
  <c r="J17" i="1"/>
  <c r="K17" i="1" s="1"/>
  <c r="J29" i="1"/>
  <c r="K29" i="1" s="1"/>
  <c r="J41" i="1"/>
  <c r="K41" i="1" s="1"/>
  <c r="J53" i="1"/>
  <c r="K53" i="1" s="1"/>
  <c r="J31" i="1"/>
  <c r="K31" i="1" s="1"/>
  <c r="J55" i="1"/>
  <c r="K55" i="1" s="1"/>
  <c r="J8" i="1"/>
  <c r="J20" i="1"/>
  <c r="K20" i="1" s="1"/>
  <c r="J32" i="1"/>
  <c r="K32" i="1" s="1"/>
  <c r="J56" i="1"/>
  <c r="K56" i="1" s="1"/>
  <c r="J19" i="1"/>
  <c r="K19" i="1" s="1"/>
  <c r="J43" i="1"/>
  <c r="K43" i="1" s="1"/>
  <c r="J9" i="1"/>
  <c r="J21" i="1"/>
  <c r="K21" i="1" s="1"/>
  <c r="J33" i="1"/>
  <c r="K33" i="1" s="1"/>
  <c r="J57" i="1"/>
  <c r="K57" i="1" s="1"/>
  <c r="J10" i="1"/>
  <c r="K10" i="1" s="1"/>
  <c r="J22" i="1"/>
  <c r="K22" i="1" s="1"/>
  <c r="J34" i="1"/>
  <c r="K34" i="1" s="1"/>
  <c r="J46" i="1"/>
  <c r="K46" i="1" s="1"/>
  <c r="S63" i="1"/>
  <c r="K9" i="1" l="1"/>
  <c r="J71" i="1"/>
  <c r="S59" i="1" l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Q60" i="1"/>
  <c r="I61" i="1"/>
  <c r="P69" i="1"/>
  <c r="S9" i="1" l="1"/>
  <c r="T19" i="1"/>
  <c r="Q61" i="1"/>
  <c r="J61" i="1"/>
  <c r="P73" i="1"/>
  <c r="H61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T20" i="1" l="1"/>
  <c r="R61" i="1"/>
</calcChain>
</file>

<file path=xl/sharedStrings.xml><?xml version="1.0" encoding="utf-8"?>
<sst xmlns="http://schemas.openxmlformats.org/spreadsheetml/2006/main" count="210" uniqueCount="117">
  <si>
    <t>Maine</t>
  </si>
  <si>
    <t>Montana</t>
  </si>
  <si>
    <t>Wyoming</t>
  </si>
  <si>
    <t>Alaska</t>
  </si>
  <si>
    <t>United States</t>
  </si>
  <si>
    <t>Alabama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</si>
  <si>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</si>
  <si>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</si>
  <si>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</si>
  <si>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</si>
  <si>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</si>
  <si>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</si>
  <si>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</si>
  <si>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</si>
  <si>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</si>
  <si>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</si>
  <si>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</si>
  <si>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</si>
  <si>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</si>
  <si>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</si>
  <si>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</si>
  <si>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</si>
  <si>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</si>
  <si>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Maryland</t>
  </si>
  <si>
    <t>Massachusetts</t>
  </si>
  <si>
    <t>Michigan</t>
  </si>
  <si>
    <t>Minnesota</t>
  </si>
  <si>
    <t>Mississippi</t>
  </si>
  <si>
    <t>Missouri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</si>
  <si>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</si>
  <si>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</si>
  <si>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</si>
  <si>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</si>
  <si>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</si>
  <si>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</si>
  <si>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</si>
  <si>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</si>
  <si>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</si>
  <si>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</si>
  <si>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</si>
  <si>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</si>
  <si>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</si>
  <si>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</si>
  <si>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</si>
  <si>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</si>
  <si>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</si>
  <si>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</si>
  <si>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</si>
  <si>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</si>
  <si>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</si>
  <si>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</si>
  <si>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</si>
  <si>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Puerto Rico</t>
  </si>
  <si>
    <t>USDA</t>
  </si>
  <si>
    <t>https://data.ers.usda.gov/reports.aspx?ID=17827</t>
  </si>
  <si>
    <t xml:space="preserve"> 2010 to 2020</t>
  </si>
  <si>
    <t>Residents per House member</t>
  </si>
  <si>
    <t>District of Col</t>
  </si>
  <si>
    <t>2021 (from World Pop)</t>
  </si>
  <si>
    <t xml:space="preserve"> </t>
  </si>
  <si>
    <t>Guam ,Samoa, VI  , mariana</t>
  </si>
  <si>
    <t>All territories</t>
  </si>
  <si>
    <t>Electors</t>
  </si>
  <si>
    <t>Electors per person</t>
  </si>
  <si>
    <t>Smallest 26</t>
  </si>
  <si>
    <t>Smallest 13</t>
  </si>
  <si>
    <t>50 state total pop</t>
  </si>
  <si>
    <t>Votes per member</t>
  </si>
  <si>
    <t>2022 House</t>
  </si>
  <si>
    <t>State Mvotes</t>
  </si>
  <si>
    <t>House deleg 2020</t>
  </si>
  <si>
    <t>Cube root of population:</t>
  </si>
  <si>
    <t>Share of pop</t>
  </si>
  <si>
    <t>Weighted</t>
  </si>
  <si>
    <t xml:space="preserve">House </t>
  </si>
  <si>
    <t>member votes</t>
  </si>
  <si>
    <t xml:space="preserve">1 member </t>
  </si>
  <si>
    <t>vote per p.</t>
  </si>
  <si>
    <t xml:space="preserve">Wyoming </t>
  </si>
  <si>
    <t>v California</t>
  </si>
  <si>
    <t>CA in 2021 equals…</t>
  </si>
  <si>
    <t>corrected</t>
  </si>
  <si>
    <t>Smallest 5</t>
  </si>
  <si>
    <t>House 2022</t>
  </si>
  <si>
    <t>multip of 1/435</t>
  </si>
  <si>
    <t>Senators</t>
  </si>
  <si>
    <t>States</t>
  </si>
  <si>
    <t>Percent of Pop</t>
  </si>
  <si>
    <t>Percent of Senators</t>
  </si>
  <si>
    <t>24 new states</t>
  </si>
  <si>
    <t>Groups</t>
  </si>
  <si>
    <t>Smallest 10</t>
  </si>
  <si>
    <t>50 states</t>
  </si>
  <si>
    <t>2021 Population</t>
  </si>
  <si>
    <t>by size</t>
  </si>
  <si>
    <t>270 to win</t>
  </si>
  <si>
    <t>2021 Population Figures (close to 2020 census)</t>
  </si>
  <si>
    <t>Total Number of Senators</t>
  </si>
  <si>
    <t>2020 Populations</t>
  </si>
  <si>
    <t>Divided into new</t>
  </si>
  <si>
    <t>The Other 40 States</t>
  </si>
  <si>
    <t>This section illustrates the proposal to break the 4 largest states into 3 states each, and break the 6 next largest in half (into 2 each)</t>
  </si>
  <si>
    <t>This document relates to *The Democracy Amendments,* by John J. Davenport (Anthem, May 2023)</t>
  </si>
  <si>
    <t>Found on thedemocracyamendments.org</t>
  </si>
  <si>
    <t xml:space="preserve">You may copy and use it freely for non-profit purposes as long as you </t>
  </si>
  <si>
    <t>properly attribute the source --July 2023</t>
  </si>
  <si>
    <t>smallest 22 states put together</t>
  </si>
  <si>
    <t>Total senators</t>
  </si>
  <si>
    <t>Out of 100 senators</t>
  </si>
  <si>
    <t>Largest 26</t>
  </si>
  <si>
    <t>The largest 26 states (over half) are home to almost 87% of Americans. Yet they control less than half of the Senate.</t>
  </si>
  <si>
    <t>Smallest 21</t>
  </si>
  <si>
    <t>By contrast, the smallest 21 states, with just over 11% of the population, control a filibuster-proof minority of 42 senators,</t>
  </si>
  <si>
    <t>whereas the smallest 6, with over 40% of the nation have no filibuster-based veto (they control only 12% of the Senate).</t>
  </si>
  <si>
    <t>To control an absolute majority of 52 senators, the largest states need over 84% of the public.</t>
  </si>
  <si>
    <t>Largest 9</t>
  </si>
  <si>
    <t>The largest 9 states together are home to a majority of the population in the 50 states, but have a mere 18 senators -- not even a fifth.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</si>
</sst>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00"/>
    <numFmt numFmtId="166" formatCode="#,##0.0"/>
    <numFmt numFmtId="167" formatCode="#,##0.00000"/>
    <numFmt numFmtId="168" formatCode="0.0%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1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3" fontId="2" fillId="0" borderId="0" xfId="0" applyNumberFormat="1" applyFont="1"/>
    <xf numFmtId="0" fontId="0" fillId="2" borderId="0" xfId="0" applyFill="1"/>
    <xf numFmtId="3" fontId="1" fillId="2" borderId="0" xfId="0" applyNumberFormat="1" applyFont="1" applyFill="1"/>
    <xf numFmtId="3" fontId="0" fillId="0" borderId="0" xfId="0" applyNumberFormat="1" applyAlignment="1">
      <alignment horizontal="right"/>
    </xf>
    <xf numFmtId="0" fontId="2" fillId="0" borderId="0" xfId="0" applyFont="1"/>
    <xf numFmtId="165" fontId="0" fillId="0" borderId="0" xfId="0" applyNumberFormat="1"/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0" fontId="3" fillId="0" borderId="0" xfId="0" applyFont="1"/>
    <xf numFmtId="167" fontId="0" fillId="0" borderId="0" xfId="0" applyNumberFormat="1"/>
    <xf numFmtId="0" fontId="4" fillId="0" borderId="0" xfId="0" applyFont="1"/>
    <xf numFmtId="10" fontId="0" fillId="0" borderId="0" xfId="0" applyNumberFormat="1"/>
    <xf numFmtId="3" fontId="4" fillId="0" borderId="0" xfId="0" applyNumberFormat="1" applyFont="1"/>
    <xf numFmtId="0" fontId="4" fillId="0" borderId="0" xfId="0" applyFont="1" applyAlignment="1">
      <alignment horizontal="right"/>
    </xf>
    <xf numFmtId="166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8" fontId="0" fillId="0" borderId="0" xfId="0" applyNumberFormat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Geographic</a:t>
            </a:r>
            <a:r>
              <a:rPr lang="en-US" baseline="0"/>
              <a:t> Apartheid in the US Senate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Sheet1!$C$78:$C$106</c:f>
              <c:strCache>
                <c:ptCount val="29"/>
                <c:pt idx="0">
                  <c:v>California</c:v>
                </c:pt>
                <c:pt idx="1">
                  <c:v>Texas</c:v>
                </c:pt>
                <c:pt idx="2">
                  <c:v>Florida</c:v>
                </c:pt>
                <c:pt idx="3">
                  <c:v>New York</c:v>
                </c:pt>
                <c:pt idx="4">
                  <c:v>Pennsylvania</c:v>
                </c:pt>
                <c:pt idx="5">
                  <c:v>Illinois</c:v>
                </c:pt>
                <c:pt idx="6">
                  <c:v>Ohio</c:v>
                </c:pt>
                <c:pt idx="7">
                  <c:v>Georgia</c:v>
                </c:pt>
                <c:pt idx="8">
                  <c:v>North Carolina</c:v>
                </c:pt>
                <c:pt idx="9">
                  <c:v>Michigan</c:v>
                </c:pt>
                <c:pt idx="10">
                  <c:v>Tennessee</c:v>
                </c:pt>
                <c:pt idx="11">
                  <c:v>Indiana</c:v>
                </c:pt>
                <c:pt idx="12">
                  <c:v>Kentucky</c:v>
                </c:pt>
                <c:pt idx="13">
                  <c:v>Oregon</c:v>
                </c:pt>
                <c:pt idx="14">
                  <c:v>Oklahoma</c:v>
                </c:pt>
                <c:pt idx="15">
                  <c:v>Connecticut</c:v>
                </c:pt>
                <c:pt idx="16">
                  <c:v>New Mexico</c:v>
                </c:pt>
                <c:pt idx="17">
                  <c:v>Nebraska</c:v>
                </c:pt>
                <c:pt idx="18">
                  <c:v>Idaho</c:v>
                </c:pt>
                <c:pt idx="19">
                  <c:v>West Virginia</c:v>
                </c:pt>
                <c:pt idx="20">
                  <c:v>Hawaii</c:v>
                </c:pt>
                <c:pt idx="21">
                  <c:v>New Hampshire</c:v>
                </c:pt>
                <c:pt idx="22">
                  <c:v>Maine</c:v>
                </c:pt>
                <c:pt idx="23">
                  <c:v>Rhode Island</c:v>
                </c:pt>
                <c:pt idx="24">
                  <c:v>Delaware</c:v>
                </c:pt>
                <c:pt idx="25">
                  <c:v>North Dakota</c:v>
                </c:pt>
                <c:pt idx="26">
                  <c:v>Alaska</c:v>
                </c:pt>
                <c:pt idx="27">
                  <c:v>Vermont</c:v>
                </c:pt>
                <c:pt idx="28">
                  <c:v>Wyoming</c:v>
                </c:pt>
              </c:strCache>
            </c:strRef>
          </c:cat>
          <c:val>
            <c:numRef>
              <c:f>Sheet1!$D$78:$D$106</c:f>
              <c:numCache>
                <c:formatCode>#,##0</c:formatCode>
                <c:ptCount val="29"/>
                <c:pt idx="0">
                  <c:v>39613493</c:v>
                </c:pt>
                <c:pt idx="1">
                  <c:v>29730311</c:v>
                </c:pt>
                <c:pt idx="2">
                  <c:v>21944577</c:v>
                </c:pt>
                <c:pt idx="3">
                  <c:v>19299981</c:v>
                </c:pt>
                <c:pt idx="4">
                  <c:v>12804123</c:v>
                </c:pt>
                <c:pt idx="5">
                  <c:v>12569321</c:v>
                </c:pt>
                <c:pt idx="6">
                  <c:v>11714618</c:v>
                </c:pt>
                <c:pt idx="7">
                  <c:v>10830007</c:v>
                </c:pt>
                <c:pt idx="8">
                  <c:v>10701022</c:v>
                </c:pt>
                <c:pt idx="9">
                  <c:v>9992427</c:v>
                </c:pt>
                <c:pt idx="10">
                  <c:v>6944260</c:v>
                </c:pt>
                <c:pt idx="11">
                  <c:v>6805663</c:v>
                </c:pt>
                <c:pt idx="12">
                  <c:v>4480713</c:v>
                </c:pt>
                <c:pt idx="13">
                  <c:v>4289439</c:v>
                </c:pt>
                <c:pt idx="14">
                  <c:v>3990443</c:v>
                </c:pt>
                <c:pt idx="15">
                  <c:v>3552821</c:v>
                </c:pt>
                <c:pt idx="16">
                  <c:v>2105005</c:v>
                </c:pt>
                <c:pt idx="17">
                  <c:v>1951996</c:v>
                </c:pt>
                <c:pt idx="18">
                  <c:v>1860123</c:v>
                </c:pt>
                <c:pt idx="19">
                  <c:v>1767859</c:v>
                </c:pt>
                <c:pt idx="20">
                  <c:v>1406430</c:v>
                </c:pt>
                <c:pt idx="21">
                  <c:v>1372203</c:v>
                </c:pt>
                <c:pt idx="22">
                  <c:v>1354522</c:v>
                </c:pt>
                <c:pt idx="23">
                  <c:v>1061509</c:v>
                </c:pt>
                <c:pt idx="24">
                  <c:v>990334</c:v>
                </c:pt>
                <c:pt idx="25">
                  <c:v>770026</c:v>
                </c:pt>
                <c:pt idx="26">
                  <c:v>724357</c:v>
                </c:pt>
                <c:pt idx="27">
                  <c:v>623251</c:v>
                </c:pt>
                <c:pt idx="28">
                  <c:v>581075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D0-4559-83A7-D250394AE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8916864"/>
        <c:axId val="1498923392"/>
      </c:barChart>
      <c:catAx>
        <c:axId val="14989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923392"/>
        <c:crosses val="autoZero"/>
        <c:auto val="1"/>
        <c:lblAlgn val="ctr"/>
        <c:lblOffset val="100"/>
        <c:noMultiLvlLbl val="0"/>
      </c:catAx>
      <c:valAx>
        <c:axId val="14989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91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269081</xdr:colOff>
      <xdr:row>83</xdr:row>
      <xdr:rowOff>59532</xdr:rowOff>
    </xdr:from>
    <xdr:to>
      <xdr:col>16</xdr:col>
      <xdr:colOff>502444</xdr:colOff>
      <xdr:row>106</xdr:row>
      <xdr:rowOff>166688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66"/>
  <sheetViews>
    <sheetView tabSelected="1" topLeftCell="A103" zoomScale="80" zoomScaleNormal="80" workbookViewId="0">
      <selection activeCell="I83" sqref="I83"/>
    </sheetView>
  </sheetViews>
  <sheetFormatPr defaultRowHeight="15" x14ac:dyDescent="0.25"/>
  <cols>
    <col min="2" max="2" width="16.28515625" customWidth="1"/>
    <col min="3" max="3" width="16.5703125" customWidth="1"/>
    <col min="4" max="4" width="15.42578125" customWidth="1"/>
    <col min="5" max="5" width="12.28515625" customWidth="1"/>
    <col min="6" max="6" width="13.28515625" customWidth="1"/>
    <col min="7" max="7" width="12" customWidth="1"/>
    <col min="8" max="8" width="18.140625" customWidth="1"/>
    <col min="9" max="9" width="13.28515625" customWidth="1"/>
    <col min="10" max="10" width="12.5703125" customWidth="1"/>
    <col min="11" max="11" width="15" customWidth="1"/>
    <col min="12" max="12" width="13.140625" customWidth="1"/>
    <col min="13" max="13" width="15.7109375" customWidth="1"/>
    <col min="14" max="14" width="16.140625" style="4" customWidth="1"/>
    <col min="15" max="15" width="14.5703125" style="4" customWidth="1"/>
    <col min="16" max="16" width="16.85546875" customWidth="1"/>
    <col min="17" max="17" width="12.7109375" customWidth="1"/>
    <col min="18" max="18" width="9" customWidth="1"/>
  </cols>
  <sheetData>
    <row r="2" spans="1:20" x14ac:dyDescent="0.25">
      <c r="B2" t="s">
        <v>102</v>
      </c>
    </row>
    <row r="3" spans="1:20" x14ac:dyDescent="0.25">
      <c r="B3" t="s">
        <v>103</v>
      </c>
    </row>
    <row r="4" spans="1:20" x14ac:dyDescent="0.25">
      <c r="B4" t="s">
        <v>104</v>
      </c>
    </row>
    <row r="5" spans="1:20" x14ac:dyDescent="0.25">
      <c r="B5" t="s">
        <v>105</v>
      </c>
    </row>
    <row r="7" spans="1:20" x14ac:dyDescent="0.25">
      <c r="A7" s="16" t="s">
        <v>86</v>
      </c>
      <c r="C7">
        <v>1990</v>
      </c>
      <c r="D7">
        <v>2000</v>
      </c>
      <c r="E7">
        <v>2010</v>
      </c>
      <c r="F7">
        <v>2020</v>
      </c>
      <c r="G7" t="s">
        <v>55</v>
      </c>
      <c r="H7" t="s">
        <v>70</v>
      </c>
      <c r="I7" t="s">
        <v>68</v>
      </c>
      <c r="J7" t="s">
        <v>69</v>
      </c>
      <c r="K7" t="s">
        <v>67</v>
      </c>
      <c r="L7" s="8" t="s">
        <v>58</v>
      </c>
      <c r="M7" s="8"/>
      <c r="N7" t="s">
        <v>56</v>
      </c>
      <c r="O7"/>
      <c r="P7" s="9" t="s">
        <v>84</v>
      </c>
      <c r="Q7" s="4" t="s">
        <v>83</v>
      </c>
      <c r="R7" t="s">
        <v>62</v>
      </c>
      <c r="S7" t="s">
        <v>63</v>
      </c>
    </row>
    <row r="8" spans="1:20" x14ac:dyDescent="0.25">
      <c r="A8" s="16" t="s">
        <v>94</v>
      </c>
      <c r="B8" t="s">
        <v>4</v>
      </c>
      <c r="C8" s="2">
        <v>248790925</v>
      </c>
      <c r="D8" s="2">
        <v>281424600</v>
      </c>
      <c r="E8" s="2">
        <v>308745538</v>
      </c>
      <c r="F8" s="2">
        <v>331449281</v>
      </c>
      <c r="G8" s="3">
        <v>7.3999999999999996E-2</v>
      </c>
      <c r="H8" s="2">
        <v>435</v>
      </c>
      <c r="I8" s="2">
        <v>435</v>
      </c>
      <c r="J8" s="10">
        <f>(F8)/(J$69)</f>
        <v>5000</v>
      </c>
      <c r="K8" s="2"/>
      <c r="L8" s="12">
        <v>333791863</v>
      </c>
      <c r="M8" s="12" t="s">
        <v>72</v>
      </c>
      <c r="N8" s="9">
        <v>435</v>
      </c>
      <c r="O8" s="4">
        <v>2022</v>
      </c>
      <c r="P8" s="10">
        <f>(F8)/N8</f>
        <v>761952.37011494255</v>
      </c>
      <c r="Q8" s="5"/>
      <c r="R8" s="5"/>
      <c r="T8" s="22" t="s">
        <v>95</v>
      </c>
    </row>
    <row r="9" spans="1:20" x14ac:dyDescent="0.25">
      <c r="A9" s="11">
        <v>1</v>
      </c>
      <c r="B9" s="13" t="s">
        <v>8</v>
      </c>
      <c r="C9" s="2">
        <v>29811427</v>
      </c>
      <c r="D9" s="2">
        <v>33871653</v>
      </c>
      <c r="E9" s="2">
        <v>37253956</v>
      </c>
      <c r="F9" s="2">
        <v>39538223</v>
      </c>
      <c r="G9" s="3">
        <v>6.0999999999999999E-2</v>
      </c>
      <c r="H9">
        <v>53</v>
      </c>
      <c r="I9">
        <v>52</v>
      </c>
      <c r="J9" s="10">
        <f t="shared" ref="J9:J59" si="0">(F9)/(J$69)</f>
        <v>596.44454319995953</v>
      </c>
      <c r="K9" s="18">
        <f t="shared" ref="K9:K40" si="1">(J9)/(I9)</f>
        <v>11.47008736922999</v>
      </c>
      <c r="L9" s="1">
        <v>39613493</v>
      </c>
      <c r="M9" s="17">
        <f>(F9)/331449281</f>
        <v>0.11928890863999189</v>
      </c>
      <c r="N9" s="4" t="s">
        <v>8</v>
      </c>
      <c r="O9" s="19">
        <f>(L9)/(I9)</f>
        <v>761797.94230769225</v>
      </c>
      <c r="P9" s="21">
        <f>(F9)/761952.37</f>
        <v>51.890675266224321</v>
      </c>
      <c r="Q9">
        <f t="shared" ref="Q9:Q40" si="2">I9</f>
        <v>52</v>
      </c>
      <c r="R9" s="13">
        <f>SUM(Q9+2)</f>
        <v>54</v>
      </c>
      <c r="S9">
        <f>(F9)/R9</f>
        <v>732189.31481481483</v>
      </c>
    </row>
    <row r="10" spans="1:20" x14ac:dyDescent="0.25">
      <c r="A10" s="11">
        <v>2</v>
      </c>
      <c r="B10" t="s">
        <v>45</v>
      </c>
      <c r="C10" s="2">
        <v>16986335</v>
      </c>
      <c r="D10" s="2">
        <v>20851028</v>
      </c>
      <c r="E10" s="2">
        <v>25145561</v>
      </c>
      <c r="F10" s="2">
        <v>29145505</v>
      </c>
      <c r="G10" s="3">
        <v>0.159</v>
      </c>
      <c r="H10">
        <v>36</v>
      </c>
      <c r="I10">
        <v>38</v>
      </c>
      <c r="J10" s="10">
        <f t="shared" si="0"/>
        <v>439.66764556052851</v>
      </c>
      <c r="K10" s="18">
        <f t="shared" si="1"/>
        <v>11.570201198961277</v>
      </c>
      <c r="L10" s="1">
        <v>29730311</v>
      </c>
      <c r="M10" s="17">
        <f t="shared" ref="M10:M60" si="3">(F10)/331449281</f>
        <v>8.7933529112105696E-2</v>
      </c>
      <c r="N10" s="4" t="s">
        <v>45</v>
      </c>
      <c r="O10" s="19">
        <f t="shared" ref="O10:O58" si="4">(L10)/(I10)</f>
        <v>782376.60526315786</v>
      </c>
      <c r="P10" s="21">
        <f t="shared" ref="P10:P60" si="5">(F10)/761952.37</f>
        <v>38.251085169536253</v>
      </c>
      <c r="Q10">
        <f t="shared" si="2"/>
        <v>38</v>
      </c>
      <c r="R10">
        <f t="shared" ref="R10:R58" si="6">SUM(Q10+2)</f>
        <v>40</v>
      </c>
      <c r="S10">
        <f t="shared" ref="S10:S41" si="7">(F10)/(R10)</f>
        <v>728637.625</v>
      </c>
    </row>
    <row r="11" spans="1:20" x14ac:dyDescent="0.25">
      <c r="A11" s="11">
        <v>3</v>
      </c>
      <c r="B11" t="s">
        <v>13</v>
      </c>
      <c r="C11" s="2">
        <v>12938071</v>
      </c>
      <c r="D11" s="2">
        <v>15982571</v>
      </c>
      <c r="E11" s="2">
        <v>18801310</v>
      </c>
      <c r="F11" s="2">
        <v>21538187</v>
      </c>
      <c r="G11" s="3">
        <v>0.14599999999999999</v>
      </c>
      <c r="H11">
        <v>28</v>
      </c>
      <c r="I11">
        <v>28</v>
      </c>
      <c r="J11" s="10">
        <f t="shared" si="0"/>
        <v>324.90924305248382</v>
      </c>
      <c r="K11" s="18">
        <f t="shared" si="1"/>
        <v>11.603901537588708</v>
      </c>
      <c r="L11" s="1">
        <v>21944577</v>
      </c>
      <c r="M11" s="17">
        <f t="shared" si="3"/>
        <v>6.4981848610496759E-2</v>
      </c>
      <c r="N11" s="4" t="s">
        <v>13</v>
      </c>
      <c r="O11" s="19">
        <f t="shared" si="4"/>
        <v>783734.89285714284</v>
      </c>
      <c r="P11" s="21">
        <f t="shared" si="5"/>
        <v>28.267104149830256</v>
      </c>
      <c r="Q11">
        <f t="shared" si="2"/>
        <v>28</v>
      </c>
      <c r="R11">
        <f t="shared" si="6"/>
        <v>30</v>
      </c>
      <c r="S11">
        <f t="shared" si="7"/>
        <v>717939.56666666665</v>
      </c>
    </row>
    <row r="12" spans="1:20" x14ac:dyDescent="0.25">
      <c r="A12" s="11">
        <v>4</v>
      </c>
      <c r="B12" s="13" t="s">
        <v>34</v>
      </c>
      <c r="C12" s="2">
        <v>17990778</v>
      </c>
      <c r="D12" s="2">
        <v>18977026</v>
      </c>
      <c r="E12" s="2">
        <v>19378102</v>
      </c>
      <c r="F12" s="2">
        <v>20201249</v>
      </c>
      <c r="G12" s="3">
        <v>4.2000000000000003E-2</v>
      </c>
      <c r="H12">
        <v>27</v>
      </c>
      <c r="I12">
        <v>26</v>
      </c>
      <c r="J12" s="10">
        <f t="shared" si="0"/>
        <v>304.74117999368963</v>
      </c>
      <c r="K12" s="18">
        <f t="shared" si="1"/>
        <v>11.720814615141908</v>
      </c>
      <c r="L12" s="1">
        <v>19299981</v>
      </c>
      <c r="M12" s="17">
        <f t="shared" si="3"/>
        <v>6.0948235998737915E-2</v>
      </c>
      <c r="N12" s="4" t="s">
        <v>34</v>
      </c>
      <c r="O12" s="19">
        <f t="shared" si="4"/>
        <v>742306.9615384615</v>
      </c>
      <c r="P12" s="21">
        <f t="shared" si="5"/>
        <v>26.512482663450474</v>
      </c>
      <c r="Q12">
        <f t="shared" si="2"/>
        <v>26</v>
      </c>
      <c r="R12" s="13">
        <f t="shared" si="6"/>
        <v>28</v>
      </c>
      <c r="S12">
        <f t="shared" si="7"/>
        <v>721473.17857142852</v>
      </c>
    </row>
    <row r="13" spans="1:20" x14ac:dyDescent="0.25">
      <c r="A13" s="11">
        <v>5</v>
      </c>
      <c r="B13" s="13" t="s">
        <v>40</v>
      </c>
      <c r="C13" s="2">
        <v>11882842</v>
      </c>
      <c r="D13" s="2">
        <v>12280548</v>
      </c>
      <c r="E13" s="2">
        <v>12702379</v>
      </c>
      <c r="F13" s="2">
        <v>13002700</v>
      </c>
      <c r="G13" s="3">
        <v>2.4E-2</v>
      </c>
      <c r="H13">
        <v>18</v>
      </c>
      <c r="I13">
        <v>17</v>
      </c>
      <c r="J13" s="10">
        <f t="shared" si="0"/>
        <v>196.14916588097836</v>
      </c>
      <c r="K13" s="18">
        <f t="shared" si="1"/>
        <v>11.538186228292844</v>
      </c>
      <c r="L13" s="1">
        <v>12804123</v>
      </c>
      <c r="M13" s="17">
        <f t="shared" si="3"/>
        <v>3.9229833176195668E-2</v>
      </c>
      <c r="N13" s="4" t="s">
        <v>40</v>
      </c>
      <c r="O13" s="19">
        <f t="shared" si="4"/>
        <v>753183.70588235289</v>
      </c>
      <c r="P13" s="21">
        <f t="shared" si="5"/>
        <v>17.064977434219411</v>
      </c>
      <c r="Q13">
        <f t="shared" si="2"/>
        <v>17</v>
      </c>
      <c r="R13" s="13">
        <f t="shared" si="6"/>
        <v>19</v>
      </c>
      <c r="S13">
        <f t="shared" si="7"/>
        <v>684352.63157894742</v>
      </c>
    </row>
    <row r="14" spans="1:20" x14ac:dyDescent="0.25">
      <c r="A14" s="11">
        <v>6</v>
      </c>
      <c r="B14" s="13" t="s">
        <v>17</v>
      </c>
      <c r="C14" s="2">
        <v>11430602</v>
      </c>
      <c r="D14" s="2">
        <v>12419927</v>
      </c>
      <c r="E14" s="2">
        <v>12830632</v>
      </c>
      <c r="F14" s="2">
        <v>12812508</v>
      </c>
      <c r="G14" s="3">
        <v>-1E-3</v>
      </c>
      <c r="H14">
        <v>18</v>
      </c>
      <c r="I14">
        <v>17</v>
      </c>
      <c r="J14" s="10">
        <f t="shared" si="0"/>
        <v>193.28006929663547</v>
      </c>
      <c r="K14" s="18">
        <f t="shared" si="1"/>
        <v>11.369415840978558</v>
      </c>
      <c r="L14" s="1">
        <v>12569321</v>
      </c>
      <c r="M14" s="17">
        <f t="shared" si="3"/>
        <v>3.8656013859327092E-2</v>
      </c>
      <c r="N14" s="4" t="s">
        <v>17</v>
      </c>
      <c r="O14" s="19">
        <f t="shared" si="4"/>
        <v>739371.82352941181</v>
      </c>
      <c r="P14" s="21">
        <f t="shared" si="5"/>
        <v>16.815366031343927</v>
      </c>
      <c r="Q14">
        <f t="shared" si="2"/>
        <v>17</v>
      </c>
      <c r="R14" s="13">
        <f t="shared" si="6"/>
        <v>19</v>
      </c>
      <c r="S14">
        <f t="shared" si="7"/>
        <v>674342.52631578944</v>
      </c>
    </row>
    <row r="15" spans="1:20" x14ac:dyDescent="0.25">
      <c r="A15" s="11">
        <v>7</v>
      </c>
      <c r="B15" t="s">
        <v>37</v>
      </c>
      <c r="C15" s="2">
        <v>10847115</v>
      </c>
      <c r="D15" s="2">
        <v>11353336</v>
      </c>
      <c r="E15" s="2">
        <v>11536504</v>
      </c>
      <c r="F15" s="2">
        <v>11799448</v>
      </c>
      <c r="G15" s="3">
        <v>2.3E-2</v>
      </c>
      <c r="H15">
        <v>16</v>
      </c>
      <c r="I15">
        <v>15</v>
      </c>
      <c r="J15" s="10">
        <f t="shared" si="0"/>
        <v>177.99779146300216</v>
      </c>
      <c r="K15" s="18">
        <f t="shared" si="1"/>
        <v>11.866519430866811</v>
      </c>
      <c r="L15" s="1">
        <v>11714618</v>
      </c>
      <c r="M15" s="17">
        <f t="shared" si="3"/>
        <v>3.5599558292600426E-2</v>
      </c>
      <c r="N15" s="4" t="s">
        <v>37</v>
      </c>
      <c r="O15" s="19">
        <f t="shared" si="4"/>
        <v>780974.53333333333</v>
      </c>
      <c r="P15" s="21">
        <f t="shared" si="5"/>
        <v>15.485807859617262</v>
      </c>
      <c r="Q15">
        <f t="shared" si="2"/>
        <v>15</v>
      </c>
      <c r="R15">
        <f t="shared" si="6"/>
        <v>17</v>
      </c>
      <c r="S15">
        <f t="shared" si="7"/>
        <v>694085.17647058819</v>
      </c>
    </row>
    <row r="16" spans="1:20" x14ac:dyDescent="0.25">
      <c r="A16" s="11">
        <v>8</v>
      </c>
      <c r="B16" t="s">
        <v>14</v>
      </c>
      <c r="C16" s="2">
        <v>6478149</v>
      </c>
      <c r="D16" s="2">
        <v>8186653</v>
      </c>
      <c r="E16" s="2">
        <v>9687653</v>
      </c>
      <c r="F16" s="2">
        <v>10711908</v>
      </c>
      <c r="G16" s="3">
        <v>0.106</v>
      </c>
      <c r="H16">
        <v>14</v>
      </c>
      <c r="I16">
        <v>14</v>
      </c>
      <c r="J16" s="10">
        <f t="shared" si="0"/>
        <v>161.59196314563738</v>
      </c>
      <c r="K16" s="18">
        <f t="shared" si="1"/>
        <v>11.542283081831242</v>
      </c>
      <c r="L16" s="1">
        <v>10830007</v>
      </c>
      <c r="M16" s="17">
        <f t="shared" si="3"/>
        <v>3.2318392629127474E-2</v>
      </c>
      <c r="N16" s="4" t="s">
        <v>14</v>
      </c>
      <c r="O16" s="19">
        <f t="shared" si="4"/>
        <v>773571.92857142852</v>
      </c>
      <c r="P16" s="21">
        <f t="shared" si="5"/>
        <v>14.058500795791213</v>
      </c>
      <c r="Q16">
        <f t="shared" si="2"/>
        <v>14</v>
      </c>
      <c r="R16">
        <f t="shared" si="6"/>
        <v>16</v>
      </c>
      <c r="S16">
        <f t="shared" si="7"/>
        <v>669494.25</v>
      </c>
    </row>
    <row r="17" spans="1:20" x14ac:dyDescent="0.25">
      <c r="A17" s="11">
        <v>9</v>
      </c>
      <c r="B17" t="s">
        <v>35</v>
      </c>
      <c r="C17" s="2">
        <v>6632448</v>
      </c>
      <c r="D17" s="2">
        <v>8046346</v>
      </c>
      <c r="E17" s="2">
        <v>9535483</v>
      </c>
      <c r="F17" s="2">
        <v>10439388</v>
      </c>
      <c r="G17" s="3">
        <v>9.5000000000000001E-2</v>
      </c>
      <c r="H17">
        <v>13</v>
      </c>
      <c r="I17">
        <v>14</v>
      </c>
      <c r="J17" s="10">
        <f t="shared" si="0"/>
        <v>157.48092692347703</v>
      </c>
      <c r="K17" s="18">
        <f t="shared" si="1"/>
        <v>11.248637637391216</v>
      </c>
      <c r="L17" s="1">
        <v>10701022</v>
      </c>
      <c r="M17" s="17">
        <f t="shared" si="3"/>
        <v>3.1496185384695403E-2</v>
      </c>
      <c r="N17" s="4" t="s">
        <v>35</v>
      </c>
      <c r="O17" s="19">
        <f t="shared" si="4"/>
        <v>764358.71428571432</v>
      </c>
      <c r="P17" s="21">
        <f t="shared" si="5"/>
        <v>13.700840644409309</v>
      </c>
      <c r="Q17">
        <f t="shared" si="2"/>
        <v>14</v>
      </c>
      <c r="R17">
        <f t="shared" si="6"/>
        <v>16</v>
      </c>
      <c r="S17">
        <f t="shared" si="7"/>
        <v>652461.75</v>
      </c>
    </row>
    <row r="18" spans="1:20" x14ac:dyDescent="0.25">
      <c r="A18" s="11">
        <v>10</v>
      </c>
      <c r="B18" t="s">
        <v>25</v>
      </c>
      <c r="C18" s="2">
        <v>9295287</v>
      </c>
      <c r="D18" s="2">
        <v>9938823</v>
      </c>
      <c r="E18" s="2">
        <v>9883640</v>
      </c>
      <c r="F18" s="2">
        <v>10077331</v>
      </c>
      <c r="G18" s="3">
        <v>0.02</v>
      </c>
      <c r="H18">
        <v>14</v>
      </c>
      <c r="I18">
        <v>13</v>
      </c>
      <c r="J18" s="10">
        <f t="shared" si="0"/>
        <v>152.01920139328951</v>
      </c>
      <c r="K18" s="18">
        <f t="shared" si="1"/>
        <v>11.693784722560732</v>
      </c>
      <c r="L18" s="1">
        <v>9992427</v>
      </c>
      <c r="M18" s="17">
        <f t="shared" si="3"/>
        <v>3.0403840278657897E-2</v>
      </c>
      <c r="N18" s="4" t="s">
        <v>25</v>
      </c>
      <c r="O18" s="19">
        <f t="shared" si="4"/>
        <v>768648.23076923075</v>
      </c>
      <c r="P18" s="21">
        <f t="shared" si="5"/>
        <v>13.225670523211313</v>
      </c>
      <c r="Q18">
        <f t="shared" si="2"/>
        <v>13</v>
      </c>
      <c r="R18">
        <f t="shared" si="6"/>
        <v>15</v>
      </c>
      <c r="S18">
        <f t="shared" si="7"/>
        <v>671822.06666666665</v>
      </c>
    </row>
    <row r="19" spans="1:20" x14ac:dyDescent="0.25">
      <c r="A19" s="11">
        <v>11</v>
      </c>
      <c r="B19" s="13" t="s">
        <v>32</v>
      </c>
      <c r="C19" s="2">
        <v>7747750</v>
      </c>
      <c r="D19" s="2">
        <v>8414764</v>
      </c>
      <c r="E19" s="2">
        <v>8791894</v>
      </c>
      <c r="F19" s="2">
        <v>9288994</v>
      </c>
      <c r="G19" s="3">
        <v>5.7000000000000002E-2</v>
      </c>
      <c r="H19">
        <v>12</v>
      </c>
      <c r="I19">
        <v>12</v>
      </c>
      <c r="J19" s="10">
        <f t="shared" si="0"/>
        <v>140.12692940492457</v>
      </c>
      <c r="K19" s="18">
        <f t="shared" si="1"/>
        <v>11.677244117077047</v>
      </c>
      <c r="L19" s="1">
        <v>8874520</v>
      </c>
      <c r="M19" s="17">
        <f t="shared" si="3"/>
        <v>2.802538588098491E-2</v>
      </c>
      <c r="N19" s="4" t="s">
        <v>32</v>
      </c>
      <c r="O19" s="19">
        <f t="shared" si="4"/>
        <v>739543.33333333337</v>
      </c>
      <c r="P19" s="21">
        <f t="shared" si="5"/>
        <v>12.191042860067487</v>
      </c>
      <c r="Q19">
        <f t="shared" si="2"/>
        <v>12</v>
      </c>
      <c r="R19" s="13">
        <f t="shared" si="6"/>
        <v>14</v>
      </c>
      <c r="S19">
        <f t="shared" si="7"/>
        <v>663499.57142857148</v>
      </c>
      <c r="T19">
        <f>SUM(R9:R19)</f>
        <v>268</v>
      </c>
    </row>
    <row r="20" spans="1:20" x14ac:dyDescent="0.25">
      <c r="A20" s="11">
        <v>12</v>
      </c>
      <c r="B20" t="s">
        <v>48</v>
      </c>
      <c r="C20" s="2">
        <v>6189197</v>
      </c>
      <c r="D20" s="2">
        <v>7079057</v>
      </c>
      <c r="E20" s="2">
        <v>8001024</v>
      </c>
      <c r="F20" s="2">
        <v>8631393</v>
      </c>
      <c r="G20" s="3">
        <v>7.9000000000000001E-2</v>
      </c>
      <c r="H20">
        <v>11</v>
      </c>
      <c r="I20">
        <v>11</v>
      </c>
      <c r="J20" s="10">
        <f t="shared" si="0"/>
        <v>130.20684452774543</v>
      </c>
      <c r="K20" s="18">
        <f t="shared" si="1"/>
        <v>11.836985866158676</v>
      </c>
      <c r="L20" s="1">
        <v>8603985</v>
      </c>
      <c r="M20" s="17">
        <f t="shared" si="3"/>
        <v>2.6041368905549082E-2</v>
      </c>
      <c r="N20" s="4" t="s">
        <v>48</v>
      </c>
      <c r="O20" s="19">
        <f t="shared" si="4"/>
        <v>782180.45454545459</v>
      </c>
      <c r="P20" s="21">
        <f t="shared" si="5"/>
        <v>11.327995475622709</v>
      </c>
      <c r="Q20">
        <f t="shared" si="2"/>
        <v>11</v>
      </c>
      <c r="R20">
        <f t="shared" si="6"/>
        <v>13</v>
      </c>
      <c r="S20">
        <f t="shared" si="7"/>
        <v>663953.30769230775</v>
      </c>
      <c r="T20">
        <f>SUM(R9:R20)</f>
        <v>281</v>
      </c>
    </row>
    <row r="21" spans="1:20" x14ac:dyDescent="0.25">
      <c r="A21" s="11">
        <v>13</v>
      </c>
      <c r="B21" s="13" t="s">
        <v>49</v>
      </c>
      <c r="C21" s="2">
        <v>4866669</v>
      </c>
      <c r="D21" s="2">
        <v>5894281</v>
      </c>
      <c r="E21" s="2">
        <v>6724540</v>
      </c>
      <c r="F21" s="2">
        <v>7705281</v>
      </c>
      <c r="G21" s="3">
        <v>0.14599999999999999</v>
      </c>
      <c r="H21">
        <v>10</v>
      </c>
      <c r="I21">
        <v>10</v>
      </c>
      <c r="J21" s="10">
        <f t="shared" si="0"/>
        <v>116.23620025291291</v>
      </c>
      <c r="K21" s="18">
        <f t="shared" si="1"/>
        <v>11.623620025291292</v>
      </c>
      <c r="L21" s="1">
        <v>7796941</v>
      </c>
      <c r="M21" s="17">
        <f t="shared" si="3"/>
        <v>2.3247240050582582E-2</v>
      </c>
      <c r="N21" s="4" t="s">
        <v>49</v>
      </c>
      <c r="O21" s="19">
        <f t="shared" si="4"/>
        <v>779694.1</v>
      </c>
      <c r="P21" s="21">
        <f t="shared" si="5"/>
        <v>10.112549423528927</v>
      </c>
      <c r="Q21">
        <f t="shared" si="2"/>
        <v>10</v>
      </c>
      <c r="R21" s="13">
        <f t="shared" si="6"/>
        <v>12</v>
      </c>
      <c r="S21">
        <f t="shared" si="7"/>
        <v>642106.75</v>
      </c>
    </row>
    <row r="22" spans="1:20" x14ac:dyDescent="0.25">
      <c r="A22" s="11">
        <v>14</v>
      </c>
      <c r="B22" s="13" t="s">
        <v>6</v>
      </c>
      <c r="C22" s="2">
        <v>3665339</v>
      </c>
      <c r="D22" s="2">
        <v>5130247</v>
      </c>
      <c r="E22" s="2">
        <v>6392017</v>
      </c>
      <c r="F22" s="2">
        <v>7151502</v>
      </c>
      <c r="G22" s="3">
        <v>0.11899999999999999</v>
      </c>
      <c r="H22">
        <v>9</v>
      </c>
      <c r="I22">
        <v>9</v>
      </c>
      <c r="J22" s="10">
        <f t="shared" si="0"/>
        <v>107.88229768403089</v>
      </c>
      <c r="K22" s="18">
        <f t="shared" si="1"/>
        <v>11.986921964892321</v>
      </c>
      <c r="L22" s="1">
        <v>7520103</v>
      </c>
      <c r="M22" s="17">
        <f t="shared" si="3"/>
        <v>2.1576459536806175E-2</v>
      </c>
      <c r="N22" s="4" t="s">
        <v>6</v>
      </c>
      <c r="O22" s="19">
        <f t="shared" si="4"/>
        <v>835567</v>
      </c>
      <c r="P22" s="21">
        <f t="shared" si="5"/>
        <v>9.385759899926553</v>
      </c>
      <c r="Q22">
        <f t="shared" si="2"/>
        <v>9</v>
      </c>
      <c r="R22" s="13">
        <f t="shared" si="6"/>
        <v>11</v>
      </c>
      <c r="S22">
        <f t="shared" si="7"/>
        <v>650136.54545454541</v>
      </c>
    </row>
    <row r="23" spans="1:20" x14ac:dyDescent="0.25">
      <c r="A23" s="11">
        <v>15</v>
      </c>
      <c r="B23" s="13" t="s">
        <v>24</v>
      </c>
      <c r="C23" s="2">
        <v>6016425</v>
      </c>
      <c r="D23" s="2">
        <v>6349364</v>
      </c>
      <c r="E23" s="2">
        <v>6547629</v>
      </c>
      <c r="F23" s="2">
        <v>7029917</v>
      </c>
      <c r="G23" s="3">
        <v>7.3999999999999996E-2</v>
      </c>
      <c r="H23">
        <v>9</v>
      </c>
      <c r="I23">
        <v>9</v>
      </c>
      <c r="J23" s="10">
        <f t="shared" si="0"/>
        <v>106.04815582629067</v>
      </c>
      <c r="K23" s="18">
        <f t="shared" si="1"/>
        <v>11.783128425143408</v>
      </c>
      <c r="L23" s="1">
        <v>6912239</v>
      </c>
      <c r="M23" s="17">
        <f t="shared" si="3"/>
        <v>2.1209631165258133E-2</v>
      </c>
      <c r="N23" s="4" t="s">
        <v>24</v>
      </c>
      <c r="O23" s="19">
        <f t="shared" si="4"/>
        <v>768026.5555555555</v>
      </c>
      <c r="P23" s="21">
        <f t="shared" si="5"/>
        <v>9.2261895582790832</v>
      </c>
      <c r="Q23">
        <f t="shared" si="2"/>
        <v>9</v>
      </c>
      <c r="R23" s="13">
        <f t="shared" si="6"/>
        <v>11</v>
      </c>
      <c r="S23">
        <f t="shared" si="7"/>
        <v>639083.36363636365</v>
      </c>
    </row>
    <row r="24" spans="1:20" x14ac:dyDescent="0.25">
      <c r="A24" s="11">
        <v>16</v>
      </c>
      <c r="B24" t="s">
        <v>44</v>
      </c>
      <c r="C24" s="2">
        <v>4877203</v>
      </c>
      <c r="D24" s="2">
        <v>5689427</v>
      </c>
      <c r="E24" s="2">
        <v>6346105</v>
      </c>
      <c r="F24" s="2">
        <v>6910840</v>
      </c>
      <c r="G24" s="3">
        <v>8.8999999999999996E-2</v>
      </c>
      <c r="H24">
        <v>9</v>
      </c>
      <c r="I24">
        <v>9</v>
      </c>
      <c r="J24" s="10">
        <f t="shared" si="0"/>
        <v>104.25184781136998</v>
      </c>
      <c r="K24" s="18">
        <f t="shared" si="1"/>
        <v>11.583538645707776</v>
      </c>
      <c r="L24" s="1">
        <v>6944260</v>
      </c>
      <c r="M24" s="17">
        <f t="shared" si="3"/>
        <v>2.0850369562273995E-2</v>
      </c>
      <c r="N24" s="4" t="s">
        <v>44</v>
      </c>
      <c r="O24" s="19">
        <f t="shared" si="4"/>
        <v>771584.4444444445</v>
      </c>
      <c r="P24" s="21">
        <f t="shared" si="5"/>
        <v>9.0699107609574074</v>
      </c>
      <c r="Q24">
        <f t="shared" si="2"/>
        <v>9</v>
      </c>
      <c r="R24">
        <f t="shared" si="6"/>
        <v>11</v>
      </c>
      <c r="S24">
        <f t="shared" si="7"/>
        <v>628258.18181818177</v>
      </c>
    </row>
    <row r="25" spans="1:20" x14ac:dyDescent="0.25">
      <c r="A25" s="11">
        <v>17</v>
      </c>
      <c r="B25" t="s">
        <v>18</v>
      </c>
      <c r="C25" s="2">
        <v>5544156</v>
      </c>
      <c r="D25" s="2">
        <v>6080827</v>
      </c>
      <c r="E25" s="2">
        <v>6483802</v>
      </c>
      <c r="F25" s="2">
        <v>6785528</v>
      </c>
      <c r="G25" s="3">
        <v>4.7E-2</v>
      </c>
      <c r="H25">
        <v>9</v>
      </c>
      <c r="I25">
        <v>9</v>
      </c>
      <c r="J25" s="10">
        <f t="shared" si="0"/>
        <v>102.36148317365034</v>
      </c>
      <c r="K25" s="18">
        <f t="shared" si="1"/>
        <v>11.373498130405594</v>
      </c>
      <c r="L25" s="1">
        <v>6805663</v>
      </c>
      <c r="M25" s="17">
        <f t="shared" si="3"/>
        <v>2.0472296634730065E-2</v>
      </c>
      <c r="N25" s="4" t="s">
        <v>18</v>
      </c>
      <c r="O25" s="19">
        <f t="shared" si="4"/>
        <v>756184.77777777775</v>
      </c>
      <c r="P25" s="21">
        <f t="shared" si="5"/>
        <v>8.9054490374509889</v>
      </c>
      <c r="Q25">
        <f t="shared" si="2"/>
        <v>9</v>
      </c>
      <c r="R25">
        <f t="shared" si="6"/>
        <v>11</v>
      </c>
      <c r="S25">
        <f t="shared" si="7"/>
        <v>616866.18181818177</v>
      </c>
    </row>
    <row r="26" spans="1:20" x14ac:dyDescent="0.25">
      <c r="A26" s="11">
        <v>18</v>
      </c>
      <c r="B26" s="13" t="s">
        <v>23</v>
      </c>
      <c r="C26" s="2">
        <v>4780753</v>
      </c>
      <c r="D26" s="2">
        <v>5296647</v>
      </c>
      <c r="E26" s="2">
        <v>5773552</v>
      </c>
      <c r="F26" s="2">
        <v>6177224</v>
      </c>
      <c r="G26" s="3">
        <v>7.0000000000000007E-2</v>
      </c>
      <c r="H26">
        <v>8</v>
      </c>
      <c r="I26">
        <v>8</v>
      </c>
      <c r="J26" s="10">
        <f t="shared" si="0"/>
        <v>93.185056569786326</v>
      </c>
      <c r="K26" s="18">
        <f t="shared" si="1"/>
        <v>11.648132071223291</v>
      </c>
      <c r="L26" s="1">
        <v>6065436</v>
      </c>
      <c r="M26" s="17">
        <f t="shared" si="3"/>
        <v>1.8637011313957261E-2</v>
      </c>
      <c r="N26" s="4" t="s">
        <v>23</v>
      </c>
      <c r="O26" s="19">
        <f t="shared" si="4"/>
        <v>758179.5</v>
      </c>
      <c r="P26" s="21">
        <f t="shared" si="5"/>
        <v>8.1070999227943865</v>
      </c>
      <c r="Q26">
        <f t="shared" si="2"/>
        <v>8</v>
      </c>
      <c r="R26" s="13">
        <f t="shared" si="6"/>
        <v>10</v>
      </c>
      <c r="S26">
        <f t="shared" si="7"/>
        <v>617722.4</v>
      </c>
    </row>
    <row r="27" spans="1:20" x14ac:dyDescent="0.25">
      <c r="A27" s="11">
        <v>19</v>
      </c>
      <c r="B27" t="s">
        <v>28</v>
      </c>
      <c r="C27" s="2">
        <v>5116901</v>
      </c>
      <c r="D27" s="2">
        <v>5596564</v>
      </c>
      <c r="E27" s="2">
        <v>5988927</v>
      </c>
      <c r="F27" s="2">
        <v>6154913</v>
      </c>
      <c r="G27" s="3">
        <v>2.8000000000000001E-2</v>
      </c>
      <c r="H27">
        <v>8</v>
      </c>
      <c r="I27">
        <v>8</v>
      </c>
      <c r="J27" s="10">
        <f t="shared" si="0"/>
        <v>92.848489238388183</v>
      </c>
      <c r="K27" s="18">
        <f t="shared" si="1"/>
        <v>11.606061154798523</v>
      </c>
      <c r="L27" s="1">
        <v>6169038</v>
      </c>
      <c r="M27" s="17">
        <f t="shared" si="3"/>
        <v>1.8569697847677636E-2</v>
      </c>
      <c r="N27" s="4" t="s">
        <v>28</v>
      </c>
      <c r="O27" s="19">
        <f t="shared" si="4"/>
        <v>771129.75</v>
      </c>
      <c r="P27" s="21">
        <f t="shared" si="5"/>
        <v>8.0778185649583314</v>
      </c>
      <c r="Q27">
        <f t="shared" si="2"/>
        <v>8</v>
      </c>
      <c r="R27">
        <f t="shared" si="6"/>
        <v>10</v>
      </c>
      <c r="S27">
        <f t="shared" si="7"/>
        <v>615491.30000000005</v>
      </c>
    </row>
    <row r="28" spans="1:20" x14ac:dyDescent="0.25">
      <c r="A28" s="11">
        <v>20</v>
      </c>
      <c r="B28" t="s">
        <v>51</v>
      </c>
      <c r="C28" s="2">
        <v>4891954</v>
      </c>
      <c r="D28" s="2">
        <v>5363757</v>
      </c>
      <c r="E28" s="2">
        <v>5686986</v>
      </c>
      <c r="F28" s="2">
        <v>5893718</v>
      </c>
      <c r="G28" s="3">
        <v>3.5999999999999997E-2</v>
      </c>
      <c r="H28">
        <v>7</v>
      </c>
      <c r="I28">
        <v>8</v>
      </c>
      <c r="J28" s="10">
        <f t="shared" si="0"/>
        <v>88.90829363422273</v>
      </c>
      <c r="K28" s="18">
        <f t="shared" si="1"/>
        <v>11.113536704277841</v>
      </c>
      <c r="L28" s="1">
        <v>5893634</v>
      </c>
      <c r="M28" s="17">
        <f t="shared" si="3"/>
        <v>1.7781658726844545E-2</v>
      </c>
      <c r="N28" s="4" t="s">
        <v>9</v>
      </c>
      <c r="O28" s="19">
        <f t="shared" si="4"/>
        <v>736704.25</v>
      </c>
      <c r="P28" s="21">
        <f t="shared" si="5"/>
        <v>7.7350215473442256</v>
      </c>
      <c r="Q28">
        <f t="shared" si="2"/>
        <v>8</v>
      </c>
      <c r="R28">
        <f t="shared" si="6"/>
        <v>10</v>
      </c>
      <c r="S28">
        <f t="shared" si="7"/>
        <v>589371.80000000005</v>
      </c>
    </row>
    <row r="29" spans="1:20" x14ac:dyDescent="0.25">
      <c r="A29" s="11">
        <v>21</v>
      </c>
      <c r="B29" s="13" t="s">
        <v>9</v>
      </c>
      <c r="C29" s="2">
        <v>3294473</v>
      </c>
      <c r="D29" s="2">
        <v>4302086</v>
      </c>
      <c r="E29" s="2">
        <v>5029196</v>
      </c>
      <c r="F29" s="2">
        <v>5773714</v>
      </c>
      <c r="G29" s="3">
        <v>0.14799999999999999</v>
      </c>
      <c r="H29">
        <v>7</v>
      </c>
      <c r="I29">
        <v>8</v>
      </c>
      <c r="J29" s="10">
        <f t="shared" si="0"/>
        <v>87.098001579312523</v>
      </c>
      <c r="K29" s="18">
        <f t="shared" si="1"/>
        <v>10.887250197414065</v>
      </c>
      <c r="L29" s="1">
        <v>5852490</v>
      </c>
      <c r="M29" s="17">
        <f t="shared" si="3"/>
        <v>1.7419600315862503E-2</v>
      </c>
      <c r="N29" s="4" t="s">
        <v>51</v>
      </c>
      <c r="O29" s="19">
        <f t="shared" si="4"/>
        <v>731561.25</v>
      </c>
      <c r="P29" s="21">
        <f t="shared" si="5"/>
        <v>7.5775261385432797</v>
      </c>
      <c r="Q29">
        <f t="shared" si="2"/>
        <v>8</v>
      </c>
      <c r="R29" s="13">
        <f t="shared" si="6"/>
        <v>10</v>
      </c>
      <c r="S29">
        <f t="shared" si="7"/>
        <v>577371.4</v>
      </c>
    </row>
    <row r="30" spans="1:20" x14ac:dyDescent="0.25">
      <c r="A30" s="11">
        <v>22</v>
      </c>
      <c r="B30" t="s">
        <v>26</v>
      </c>
      <c r="C30" s="2">
        <v>4375665</v>
      </c>
      <c r="D30" s="2">
        <v>4919631</v>
      </c>
      <c r="E30" s="2">
        <v>5303925</v>
      </c>
      <c r="F30" s="2">
        <v>5706494</v>
      </c>
      <c r="G30" s="3">
        <v>7.5999999999999998E-2</v>
      </c>
      <c r="H30">
        <v>8</v>
      </c>
      <c r="I30">
        <v>8</v>
      </c>
      <c r="J30" s="10">
        <f t="shared" si="0"/>
        <v>86.083970114269164</v>
      </c>
      <c r="K30" s="18">
        <f t="shared" si="1"/>
        <v>10.760496264283645</v>
      </c>
      <c r="L30" s="1">
        <v>5706398</v>
      </c>
      <c r="M30" s="17">
        <f t="shared" si="3"/>
        <v>1.721679402285383E-2</v>
      </c>
      <c r="N30" s="4" t="s">
        <v>26</v>
      </c>
      <c r="O30" s="19">
        <f t="shared" si="4"/>
        <v>713299.75</v>
      </c>
      <c r="P30" s="21">
        <f t="shared" si="5"/>
        <v>7.4893054010711984</v>
      </c>
      <c r="Q30">
        <f t="shared" si="2"/>
        <v>8</v>
      </c>
      <c r="R30">
        <f t="shared" si="6"/>
        <v>10</v>
      </c>
      <c r="S30">
        <f t="shared" si="7"/>
        <v>570649.4</v>
      </c>
    </row>
    <row r="31" spans="1:20" x14ac:dyDescent="0.25">
      <c r="A31" s="11">
        <v>23</v>
      </c>
      <c r="B31" t="s">
        <v>42</v>
      </c>
      <c r="C31" s="2">
        <v>3486310</v>
      </c>
      <c r="D31" s="2">
        <v>4012023</v>
      </c>
      <c r="E31" s="2">
        <v>4625364</v>
      </c>
      <c r="F31" s="2">
        <v>5118425</v>
      </c>
      <c r="G31" s="3">
        <v>0.107</v>
      </c>
      <c r="H31">
        <v>7</v>
      </c>
      <c r="I31">
        <v>7</v>
      </c>
      <c r="J31" s="10">
        <f t="shared" si="0"/>
        <v>77.212793833153626</v>
      </c>
      <c r="K31" s="18">
        <f t="shared" si="1"/>
        <v>11.030399119021947</v>
      </c>
      <c r="L31" s="1">
        <v>5277830</v>
      </c>
      <c r="M31" s="17">
        <f t="shared" si="3"/>
        <v>1.5442558766630723E-2</v>
      </c>
      <c r="N31" s="4" t="s">
        <v>42</v>
      </c>
      <c r="O31" s="19">
        <f t="shared" si="4"/>
        <v>753975.71428571432</v>
      </c>
      <c r="P31" s="21">
        <f t="shared" si="5"/>
        <v>6.7175130644977195</v>
      </c>
      <c r="Q31">
        <f t="shared" si="2"/>
        <v>7</v>
      </c>
      <c r="R31">
        <f t="shared" si="6"/>
        <v>9</v>
      </c>
      <c r="S31">
        <f t="shared" si="7"/>
        <v>568713.88888888888</v>
      </c>
    </row>
    <row r="32" spans="1:20" x14ac:dyDescent="0.25">
      <c r="A32" s="11">
        <v>24</v>
      </c>
      <c r="B32" t="s">
        <v>5</v>
      </c>
      <c r="C32" s="2">
        <v>4040389</v>
      </c>
      <c r="D32" s="2">
        <v>4447207</v>
      </c>
      <c r="E32" s="2">
        <v>4779736</v>
      </c>
      <c r="F32" s="2">
        <v>5024279</v>
      </c>
      <c r="G32" s="3">
        <v>5.0999999999999997E-2</v>
      </c>
      <c r="H32">
        <v>7</v>
      </c>
      <c r="I32">
        <v>7</v>
      </c>
      <c r="J32" s="10">
        <f t="shared" si="0"/>
        <v>75.792576542050185</v>
      </c>
      <c r="K32" s="18">
        <f t="shared" si="1"/>
        <v>10.827510934578598</v>
      </c>
      <c r="L32" s="1">
        <v>4934193</v>
      </c>
      <c r="M32" s="17">
        <f t="shared" si="3"/>
        <v>1.5158515308410036E-2</v>
      </c>
      <c r="N32" s="4" t="s">
        <v>5</v>
      </c>
      <c r="O32" s="19">
        <f t="shared" si="4"/>
        <v>704884.71428571432</v>
      </c>
      <c r="P32" s="21">
        <f t="shared" si="5"/>
        <v>6.5939541601530811</v>
      </c>
      <c r="Q32">
        <f t="shared" si="2"/>
        <v>7</v>
      </c>
      <c r="R32">
        <f t="shared" si="6"/>
        <v>9</v>
      </c>
      <c r="S32">
        <f t="shared" si="7"/>
        <v>558253.22222222225</v>
      </c>
    </row>
    <row r="33" spans="1:19" x14ac:dyDescent="0.25">
      <c r="A33" s="11">
        <v>25</v>
      </c>
      <c r="B33" t="s">
        <v>22</v>
      </c>
      <c r="C33" s="2">
        <v>4221826</v>
      </c>
      <c r="D33" s="2">
        <v>4469035</v>
      </c>
      <c r="E33" s="2">
        <v>4533372</v>
      </c>
      <c r="F33" s="2">
        <v>4657757</v>
      </c>
      <c r="G33" s="3">
        <v>2.7E-2</v>
      </c>
      <c r="H33">
        <v>6</v>
      </c>
      <c r="I33">
        <v>6</v>
      </c>
      <c r="J33" s="10">
        <f t="shared" si="0"/>
        <v>70.263495306843041</v>
      </c>
      <c r="K33" s="18">
        <f t="shared" si="1"/>
        <v>11.710582551140506</v>
      </c>
      <c r="L33" s="1">
        <v>4627002</v>
      </c>
      <c r="M33" s="17">
        <f t="shared" si="3"/>
        <v>1.4052699061368608E-2</v>
      </c>
      <c r="N33" s="4" t="s">
        <v>22</v>
      </c>
      <c r="O33" s="19">
        <f t="shared" si="4"/>
        <v>771167</v>
      </c>
      <c r="P33" s="21">
        <f t="shared" si="5"/>
        <v>6.1129240926174955</v>
      </c>
      <c r="Q33">
        <f t="shared" si="2"/>
        <v>6</v>
      </c>
      <c r="R33">
        <f t="shared" si="6"/>
        <v>8</v>
      </c>
      <c r="S33">
        <f t="shared" si="7"/>
        <v>582219.625</v>
      </c>
    </row>
    <row r="34" spans="1:19" x14ac:dyDescent="0.25">
      <c r="A34" s="11">
        <v>26</v>
      </c>
      <c r="B34" t="s">
        <v>21</v>
      </c>
      <c r="C34" s="2">
        <v>3686892</v>
      </c>
      <c r="D34" s="2">
        <v>4042193</v>
      </c>
      <c r="E34" s="2">
        <v>4339367</v>
      </c>
      <c r="F34" s="2">
        <v>4505836</v>
      </c>
      <c r="G34" s="3">
        <v>3.7999999999999999E-2</v>
      </c>
      <c r="H34">
        <v>6</v>
      </c>
      <c r="I34">
        <v>6</v>
      </c>
      <c r="J34" s="10">
        <f t="shared" si="0"/>
        <v>67.971726871840772</v>
      </c>
      <c r="K34" s="18">
        <f t="shared" si="1"/>
        <v>11.328621145306796</v>
      </c>
      <c r="L34" s="1">
        <v>4480713</v>
      </c>
      <c r="M34" s="17">
        <f t="shared" si="3"/>
        <v>1.3594345374368152E-2</v>
      </c>
      <c r="N34" s="4" t="s">
        <v>21</v>
      </c>
      <c r="O34" s="19">
        <f t="shared" si="4"/>
        <v>746785.5</v>
      </c>
      <c r="P34" s="21">
        <f t="shared" si="5"/>
        <v>5.91354023874222</v>
      </c>
      <c r="Q34">
        <f t="shared" si="2"/>
        <v>6</v>
      </c>
      <c r="R34">
        <f t="shared" si="6"/>
        <v>8</v>
      </c>
      <c r="S34">
        <f t="shared" si="7"/>
        <v>563229.5</v>
      </c>
    </row>
    <row r="35" spans="1:19" x14ac:dyDescent="0.25">
      <c r="A35" s="11">
        <v>27</v>
      </c>
      <c r="B35" s="13" t="s">
        <v>39</v>
      </c>
      <c r="C35" s="2">
        <v>2842337</v>
      </c>
      <c r="D35" s="2">
        <v>3421524</v>
      </c>
      <c r="E35" s="2">
        <v>3831074</v>
      </c>
      <c r="F35" s="2">
        <v>4237256</v>
      </c>
      <c r="G35" s="3">
        <v>0.106</v>
      </c>
      <c r="H35">
        <v>5</v>
      </c>
      <c r="I35">
        <v>6</v>
      </c>
      <c r="J35" s="10">
        <f t="shared" si="0"/>
        <v>63.920126590951938</v>
      </c>
      <c r="K35" s="18">
        <f t="shared" si="1"/>
        <v>10.653354431825322</v>
      </c>
      <c r="L35" s="1">
        <v>4289439</v>
      </c>
      <c r="M35" s="17">
        <f t="shared" si="3"/>
        <v>1.2784025318190386E-2</v>
      </c>
      <c r="N35" s="4" t="s">
        <v>39</v>
      </c>
      <c r="O35" s="19">
        <f t="shared" si="4"/>
        <v>714906.5</v>
      </c>
      <c r="P35" s="21">
        <f t="shared" si="5"/>
        <v>5.561051014251718</v>
      </c>
      <c r="Q35">
        <f t="shared" si="2"/>
        <v>6</v>
      </c>
      <c r="R35" s="13">
        <f t="shared" si="6"/>
        <v>8</v>
      </c>
      <c r="S35">
        <f t="shared" si="7"/>
        <v>529657</v>
      </c>
    </row>
    <row r="36" spans="1:19" x14ac:dyDescent="0.25">
      <c r="A36" s="11">
        <v>28</v>
      </c>
      <c r="B36" t="s">
        <v>38</v>
      </c>
      <c r="C36" s="2">
        <v>3145576</v>
      </c>
      <c r="D36" s="2">
        <v>3450451</v>
      </c>
      <c r="E36" s="2">
        <v>3751351</v>
      </c>
      <c r="F36" s="2">
        <v>3959353</v>
      </c>
      <c r="G36" s="3">
        <v>5.5E-2</v>
      </c>
      <c r="H36">
        <v>5</v>
      </c>
      <c r="I36">
        <v>5</v>
      </c>
      <c r="J36" s="10">
        <f t="shared" si="0"/>
        <v>59.727886391161007</v>
      </c>
      <c r="K36" s="18">
        <f t="shared" si="1"/>
        <v>11.945577278232202</v>
      </c>
      <c r="L36" s="1">
        <v>3990443</v>
      </c>
      <c r="M36" s="17">
        <f t="shared" si="3"/>
        <v>1.1945577278232202E-2</v>
      </c>
      <c r="N36" s="4" t="s">
        <v>38</v>
      </c>
      <c r="O36" s="19">
        <f t="shared" si="4"/>
        <v>798088.6</v>
      </c>
      <c r="P36" s="21">
        <f t="shared" si="5"/>
        <v>5.1963261168148867</v>
      </c>
      <c r="Q36">
        <f t="shared" si="2"/>
        <v>5</v>
      </c>
      <c r="R36">
        <f t="shared" si="6"/>
        <v>7</v>
      </c>
      <c r="S36">
        <f t="shared" si="7"/>
        <v>565621.85714285716</v>
      </c>
    </row>
    <row r="37" spans="1:19" x14ac:dyDescent="0.25">
      <c r="A37" s="11">
        <v>29</v>
      </c>
      <c r="B37" s="13" t="s">
        <v>10</v>
      </c>
      <c r="C37" s="2">
        <v>3287116</v>
      </c>
      <c r="D37" s="2">
        <v>3405650</v>
      </c>
      <c r="E37" s="2">
        <v>3574097</v>
      </c>
      <c r="F37" s="2">
        <v>3605944</v>
      </c>
      <c r="G37" s="3">
        <v>8.9999999999999993E-3</v>
      </c>
      <c r="H37">
        <v>5</v>
      </c>
      <c r="I37">
        <v>5</v>
      </c>
      <c r="J37" s="10">
        <f t="shared" si="0"/>
        <v>54.39661822648516</v>
      </c>
      <c r="K37" s="18">
        <f t="shared" si="1"/>
        <v>10.879323645297031</v>
      </c>
      <c r="L37" s="1">
        <v>3552821</v>
      </c>
      <c r="M37" s="17">
        <f t="shared" si="3"/>
        <v>1.0879323645297031E-2</v>
      </c>
      <c r="N37" s="4" t="s">
        <v>10</v>
      </c>
      <c r="O37" s="19">
        <f t="shared" si="4"/>
        <v>710564.2</v>
      </c>
      <c r="P37" s="21">
        <f t="shared" si="5"/>
        <v>4.7325057864181197</v>
      </c>
      <c r="Q37">
        <f t="shared" si="2"/>
        <v>5</v>
      </c>
      <c r="R37" s="13">
        <f t="shared" si="6"/>
        <v>7</v>
      </c>
      <c r="S37">
        <f t="shared" si="7"/>
        <v>515134.85714285716</v>
      </c>
    </row>
    <row r="38" spans="1:19" x14ac:dyDescent="0.25">
      <c r="A38" s="11">
        <v>30</v>
      </c>
      <c r="B38" t="s">
        <v>46</v>
      </c>
      <c r="C38" s="2">
        <v>1722850</v>
      </c>
      <c r="D38" s="2">
        <v>2233183</v>
      </c>
      <c r="E38" s="2">
        <v>2763885</v>
      </c>
      <c r="F38" s="2">
        <v>3271616</v>
      </c>
      <c r="G38" s="3">
        <v>0.184</v>
      </c>
      <c r="H38">
        <v>4</v>
      </c>
      <c r="I38">
        <v>4</v>
      </c>
      <c r="J38" s="10">
        <f t="shared" si="0"/>
        <v>49.353191989576231</v>
      </c>
      <c r="K38" s="18">
        <f t="shared" si="1"/>
        <v>12.338297997394058</v>
      </c>
      <c r="L38" s="1">
        <v>3310774</v>
      </c>
      <c r="M38" s="17">
        <f t="shared" si="3"/>
        <v>9.8706383979152452E-3</v>
      </c>
      <c r="N38" s="4" t="s">
        <v>46</v>
      </c>
      <c r="O38" s="19">
        <f t="shared" si="4"/>
        <v>827693.5</v>
      </c>
      <c r="P38" s="21">
        <f t="shared" si="5"/>
        <v>4.2937277037408519</v>
      </c>
      <c r="Q38">
        <f t="shared" si="2"/>
        <v>4</v>
      </c>
      <c r="R38">
        <f t="shared" si="6"/>
        <v>6</v>
      </c>
      <c r="S38">
        <f t="shared" si="7"/>
        <v>545269.33333333337</v>
      </c>
    </row>
    <row r="39" spans="1:19" x14ac:dyDescent="0.25">
      <c r="A39" s="11">
        <v>31</v>
      </c>
      <c r="B39" t="s">
        <v>19</v>
      </c>
      <c r="C39" s="2">
        <v>2776831</v>
      </c>
      <c r="D39" s="2">
        <v>2926538</v>
      </c>
      <c r="E39" s="2">
        <v>3046355</v>
      </c>
      <c r="F39" s="2">
        <v>3190369</v>
      </c>
      <c r="G39" s="3">
        <v>4.7E-2</v>
      </c>
      <c r="H39">
        <v>4</v>
      </c>
      <c r="I39">
        <v>4</v>
      </c>
      <c r="J39" s="10">
        <f t="shared" si="0"/>
        <v>48.127559522447726</v>
      </c>
      <c r="K39" s="18">
        <f t="shared" si="1"/>
        <v>12.031889880611931</v>
      </c>
      <c r="L39" s="1">
        <v>3167974</v>
      </c>
      <c r="M39" s="17">
        <f t="shared" si="3"/>
        <v>9.6255119044895438E-3</v>
      </c>
      <c r="N39" s="4" t="s">
        <v>19</v>
      </c>
      <c r="O39" s="19">
        <f t="shared" si="4"/>
        <v>791993.5</v>
      </c>
      <c r="P39" s="21">
        <f t="shared" si="5"/>
        <v>4.1870976790845864</v>
      </c>
      <c r="Q39">
        <f t="shared" si="2"/>
        <v>4</v>
      </c>
      <c r="R39">
        <f t="shared" si="6"/>
        <v>6</v>
      </c>
      <c r="S39">
        <f t="shared" si="7"/>
        <v>531728.16666666663</v>
      </c>
    </row>
    <row r="40" spans="1:19" x14ac:dyDescent="0.25">
      <c r="A40" s="11">
        <v>32</v>
      </c>
      <c r="B40" s="13" t="s">
        <v>30</v>
      </c>
      <c r="C40" s="2">
        <v>1201675</v>
      </c>
      <c r="D40" s="2">
        <v>1998250</v>
      </c>
      <c r="E40" s="2">
        <v>2700551</v>
      </c>
      <c r="F40" s="2">
        <v>3104614</v>
      </c>
      <c r="G40" s="3">
        <v>0.15</v>
      </c>
      <c r="H40">
        <v>4</v>
      </c>
      <c r="I40">
        <v>4</v>
      </c>
      <c r="J40" s="10">
        <f t="shared" si="0"/>
        <v>46.833922683935469</v>
      </c>
      <c r="K40" s="18">
        <f t="shared" si="1"/>
        <v>11.708480670983867</v>
      </c>
      <c r="L40" s="1">
        <v>3185786</v>
      </c>
      <c r="M40" s="17">
        <f t="shared" si="3"/>
        <v>9.3667845367870935E-3</v>
      </c>
      <c r="N40" s="4" t="s">
        <v>30</v>
      </c>
      <c r="O40" s="19">
        <f t="shared" si="4"/>
        <v>796446.5</v>
      </c>
      <c r="P40" s="21">
        <f t="shared" si="5"/>
        <v>4.0745512741170424</v>
      </c>
      <c r="Q40">
        <f t="shared" si="2"/>
        <v>4</v>
      </c>
      <c r="R40" s="13">
        <f t="shared" si="6"/>
        <v>6</v>
      </c>
      <c r="S40">
        <f t="shared" si="7"/>
        <v>517435.66666666669</v>
      </c>
    </row>
    <row r="41" spans="1:19" x14ac:dyDescent="0.25">
      <c r="A41" s="11">
        <v>33</v>
      </c>
      <c r="B41" t="s">
        <v>7</v>
      </c>
      <c r="C41" s="2">
        <v>2350624</v>
      </c>
      <c r="D41" s="2">
        <v>2673293</v>
      </c>
      <c r="E41" s="2">
        <v>2915918</v>
      </c>
      <c r="F41" s="2">
        <v>3011524</v>
      </c>
      <c r="G41" s="3">
        <v>3.3000000000000002E-2</v>
      </c>
      <c r="H41">
        <v>4</v>
      </c>
      <c r="I41">
        <v>4</v>
      </c>
      <c r="J41" s="10">
        <f t="shared" si="0"/>
        <v>45.429635431913944</v>
      </c>
      <c r="K41" s="18">
        <f t="shared" ref="K41:K58" si="8">(J41)/(I41)</f>
        <v>11.357408857978486</v>
      </c>
      <c r="L41" s="1">
        <v>3033946</v>
      </c>
      <c r="M41" s="17">
        <f t="shared" si="3"/>
        <v>9.0859270863827887E-3</v>
      </c>
      <c r="N41" s="4" t="s">
        <v>7</v>
      </c>
      <c r="O41" s="19">
        <f t="shared" si="4"/>
        <v>758486.5</v>
      </c>
      <c r="P41" s="21">
        <f t="shared" si="5"/>
        <v>3.9523782831727394</v>
      </c>
      <c r="Q41">
        <f t="shared" ref="Q41:Q60" si="9">I41</f>
        <v>4</v>
      </c>
      <c r="R41">
        <f t="shared" si="6"/>
        <v>6</v>
      </c>
      <c r="S41">
        <f t="shared" si="7"/>
        <v>501920.66666666669</v>
      </c>
    </row>
    <row r="42" spans="1:19" x14ac:dyDescent="0.25">
      <c r="A42" s="11">
        <v>34</v>
      </c>
      <c r="B42" t="s">
        <v>27</v>
      </c>
      <c r="C42" s="2">
        <v>2575475</v>
      </c>
      <c r="D42" s="2">
        <v>2844754</v>
      </c>
      <c r="E42" s="2">
        <v>2967297</v>
      </c>
      <c r="F42" s="2">
        <v>2961279</v>
      </c>
      <c r="G42" s="3">
        <v>-2E-3</v>
      </c>
      <c r="H42">
        <v>4</v>
      </c>
      <c r="I42">
        <v>4</v>
      </c>
      <c r="J42" s="10">
        <f t="shared" si="0"/>
        <v>44.671676328059377</v>
      </c>
      <c r="K42" s="18">
        <f t="shared" si="8"/>
        <v>11.167919082014844</v>
      </c>
      <c r="L42" s="1">
        <v>2966407</v>
      </c>
      <c r="M42" s="17">
        <f t="shared" si="3"/>
        <v>8.9343352656118744E-3</v>
      </c>
      <c r="N42" s="4" t="s">
        <v>27</v>
      </c>
      <c r="O42" s="19">
        <f t="shared" si="4"/>
        <v>741601.75</v>
      </c>
      <c r="P42" s="21">
        <f t="shared" si="5"/>
        <v>3.8864358411274447</v>
      </c>
      <c r="Q42">
        <f t="shared" si="9"/>
        <v>4</v>
      </c>
      <c r="R42">
        <f t="shared" si="6"/>
        <v>6</v>
      </c>
      <c r="S42">
        <f t="shared" ref="S42:S59" si="10">(F42)/(R42)</f>
        <v>493546.5</v>
      </c>
    </row>
    <row r="43" spans="1:19" x14ac:dyDescent="0.25">
      <c r="A43" s="11">
        <v>35</v>
      </c>
      <c r="B43" t="s">
        <v>20</v>
      </c>
      <c r="C43" s="2">
        <v>2477588</v>
      </c>
      <c r="D43" s="2">
        <v>2688925</v>
      </c>
      <c r="E43" s="2">
        <v>2853118</v>
      </c>
      <c r="F43" s="2">
        <v>2937880</v>
      </c>
      <c r="G43" s="3">
        <v>0.03</v>
      </c>
      <c r="H43">
        <v>4</v>
      </c>
      <c r="I43">
        <v>4</v>
      </c>
      <c r="J43" s="10">
        <f t="shared" si="0"/>
        <v>44.31869622912231</v>
      </c>
      <c r="K43" s="18">
        <f t="shared" si="8"/>
        <v>11.079674057280577</v>
      </c>
      <c r="L43" s="1">
        <v>2917224</v>
      </c>
      <c r="M43" s="17">
        <f t="shared" si="3"/>
        <v>8.8637392458244622E-3</v>
      </c>
      <c r="N43" s="4" t="s">
        <v>20</v>
      </c>
      <c r="O43" s="19">
        <f t="shared" si="4"/>
        <v>729306</v>
      </c>
      <c r="P43" s="21">
        <f t="shared" si="5"/>
        <v>3.8557265725152874</v>
      </c>
      <c r="Q43">
        <f t="shared" si="9"/>
        <v>4</v>
      </c>
      <c r="R43">
        <f t="shared" si="6"/>
        <v>6</v>
      </c>
      <c r="S43">
        <f t="shared" si="10"/>
        <v>489646.66666666669</v>
      </c>
    </row>
    <row r="44" spans="1:19" x14ac:dyDescent="0.25">
      <c r="A44" s="11">
        <v>36</v>
      </c>
      <c r="B44" s="13" t="s">
        <v>33</v>
      </c>
      <c r="C44" s="2">
        <v>1515069</v>
      </c>
      <c r="D44" s="2">
        <v>1819017</v>
      </c>
      <c r="E44" s="2">
        <v>2059179</v>
      </c>
      <c r="F44" s="2">
        <v>2117522</v>
      </c>
      <c r="G44" s="3">
        <v>2.8000000000000001E-2</v>
      </c>
      <c r="H44">
        <v>3</v>
      </c>
      <c r="I44">
        <v>3</v>
      </c>
      <c r="J44" s="10">
        <f t="shared" si="0"/>
        <v>31.943378993179959</v>
      </c>
      <c r="K44" s="18">
        <f t="shared" si="8"/>
        <v>10.647792997726652</v>
      </c>
      <c r="L44" s="1">
        <v>2105005</v>
      </c>
      <c r="M44" s="17">
        <f t="shared" si="3"/>
        <v>6.3886757986359906E-3</v>
      </c>
      <c r="N44" s="4" t="s">
        <v>33</v>
      </c>
      <c r="O44" s="19">
        <f t="shared" si="4"/>
        <v>701668.33333333337</v>
      </c>
      <c r="P44" s="21">
        <f t="shared" si="5"/>
        <v>2.7790739728258869</v>
      </c>
      <c r="Q44">
        <f t="shared" si="9"/>
        <v>3</v>
      </c>
      <c r="R44" s="13">
        <f t="shared" si="6"/>
        <v>5</v>
      </c>
      <c r="S44">
        <f t="shared" si="10"/>
        <v>423504.4</v>
      </c>
    </row>
    <row r="45" spans="1:19" x14ac:dyDescent="0.25">
      <c r="A45" s="11">
        <v>37</v>
      </c>
      <c r="B45" t="s">
        <v>29</v>
      </c>
      <c r="C45" s="2">
        <v>1578417</v>
      </c>
      <c r="D45" s="2">
        <v>1711230</v>
      </c>
      <c r="E45" s="2">
        <v>1826341</v>
      </c>
      <c r="F45" s="2">
        <v>1961504</v>
      </c>
      <c r="G45" s="3">
        <v>7.3999999999999996E-2</v>
      </c>
      <c r="H45">
        <v>3</v>
      </c>
      <c r="I45">
        <v>3</v>
      </c>
      <c r="J45" s="10">
        <f t="shared" si="0"/>
        <v>29.589806230413881</v>
      </c>
      <c r="K45" s="18">
        <f t="shared" si="8"/>
        <v>9.8632687434712931</v>
      </c>
      <c r="L45" s="1">
        <v>1951996</v>
      </c>
      <c r="M45" s="17">
        <f t="shared" si="3"/>
        <v>5.9179612460827759E-3</v>
      </c>
      <c r="N45" s="4" t="s">
        <v>29</v>
      </c>
      <c r="O45" s="19">
        <f t="shared" si="4"/>
        <v>650665.33333333337</v>
      </c>
      <c r="P45" s="21">
        <f t="shared" si="5"/>
        <v>2.5743131424343493</v>
      </c>
      <c r="Q45">
        <f t="shared" si="9"/>
        <v>3</v>
      </c>
      <c r="R45">
        <f t="shared" si="6"/>
        <v>5</v>
      </c>
      <c r="S45">
        <f t="shared" si="10"/>
        <v>392300.79999999999</v>
      </c>
    </row>
    <row r="46" spans="1:19" x14ac:dyDescent="0.25">
      <c r="A46" s="11">
        <v>38</v>
      </c>
      <c r="B46" t="s">
        <v>16</v>
      </c>
      <c r="C46" s="2">
        <v>1006734</v>
      </c>
      <c r="D46" s="2">
        <v>1293957</v>
      </c>
      <c r="E46" s="2">
        <v>1567582</v>
      </c>
      <c r="F46" s="2">
        <v>1839106</v>
      </c>
      <c r="G46" s="3">
        <v>0.17299999999999999</v>
      </c>
      <c r="H46">
        <v>2</v>
      </c>
      <c r="I46">
        <v>2</v>
      </c>
      <c r="J46" s="10">
        <f t="shared" si="0"/>
        <v>27.743400052812305</v>
      </c>
      <c r="K46" s="18">
        <f t="shared" si="8"/>
        <v>13.871700026406153</v>
      </c>
      <c r="L46" s="1">
        <v>1860123</v>
      </c>
      <c r="M46" s="17">
        <f t="shared" si="3"/>
        <v>5.5486800105624609E-3</v>
      </c>
      <c r="N46" s="4" t="s">
        <v>16</v>
      </c>
      <c r="O46" s="19">
        <f t="shared" si="4"/>
        <v>930061.5</v>
      </c>
      <c r="P46" s="21">
        <f t="shared" si="5"/>
        <v>2.4136758049587796</v>
      </c>
      <c r="Q46">
        <f t="shared" si="9"/>
        <v>2</v>
      </c>
      <c r="R46">
        <f t="shared" si="6"/>
        <v>4</v>
      </c>
      <c r="S46">
        <f t="shared" si="10"/>
        <v>459776.5</v>
      </c>
    </row>
    <row r="47" spans="1:19" x14ac:dyDescent="0.25">
      <c r="A47" s="11">
        <v>39</v>
      </c>
      <c r="B47" t="s">
        <v>50</v>
      </c>
      <c r="C47" s="2">
        <v>1793477</v>
      </c>
      <c r="D47" s="2">
        <v>1808193</v>
      </c>
      <c r="E47" s="2">
        <v>1852994</v>
      </c>
      <c r="F47" s="2">
        <v>1793716</v>
      </c>
      <c r="G47" s="3">
        <v>-3.2000000000000001E-2</v>
      </c>
      <c r="H47">
        <v>3</v>
      </c>
      <c r="I47">
        <v>2</v>
      </c>
      <c r="J47" s="10">
        <f t="shared" si="0"/>
        <v>27.058679907047381</v>
      </c>
      <c r="K47" s="18">
        <f t="shared" si="8"/>
        <v>13.52933995352369</v>
      </c>
      <c r="L47" s="1">
        <v>1767859</v>
      </c>
      <c r="M47" s="17">
        <f t="shared" si="3"/>
        <v>5.4117359814094754E-3</v>
      </c>
      <c r="N47" s="4" t="s">
        <v>50</v>
      </c>
      <c r="O47" s="19">
        <f t="shared" si="4"/>
        <v>883929.5</v>
      </c>
      <c r="P47" s="21">
        <f t="shared" si="5"/>
        <v>2.3541051522682448</v>
      </c>
      <c r="Q47">
        <f t="shared" si="9"/>
        <v>2</v>
      </c>
      <c r="R47">
        <f t="shared" si="6"/>
        <v>4</v>
      </c>
      <c r="S47">
        <f t="shared" si="10"/>
        <v>448429</v>
      </c>
    </row>
    <row r="48" spans="1:19" x14ac:dyDescent="0.25">
      <c r="A48" s="11">
        <v>40</v>
      </c>
      <c r="B48" s="13" t="s">
        <v>15</v>
      </c>
      <c r="C48" s="2">
        <v>1108229</v>
      </c>
      <c r="D48" s="2">
        <v>1211497</v>
      </c>
      <c r="E48" s="2">
        <v>1360301</v>
      </c>
      <c r="F48" s="2">
        <v>1455271</v>
      </c>
      <c r="G48" s="3">
        <v>7.0000000000000007E-2</v>
      </c>
      <c r="H48">
        <v>2</v>
      </c>
      <c r="I48">
        <v>2</v>
      </c>
      <c r="J48" s="10">
        <f t="shared" si="0"/>
        <v>21.953147637089007</v>
      </c>
      <c r="K48" s="18">
        <f t="shared" si="8"/>
        <v>10.976573818544503</v>
      </c>
      <c r="L48" s="1">
        <v>1406430</v>
      </c>
      <c r="M48" s="17">
        <f t="shared" si="3"/>
        <v>4.3906295274178013E-3</v>
      </c>
      <c r="N48" s="4" t="s">
        <v>15</v>
      </c>
      <c r="O48" s="19">
        <f t="shared" si="4"/>
        <v>703215</v>
      </c>
      <c r="P48" s="21">
        <f t="shared" si="5"/>
        <v>1.9099238447148605</v>
      </c>
      <c r="Q48">
        <f t="shared" si="9"/>
        <v>2</v>
      </c>
      <c r="R48" s="13">
        <f t="shared" si="6"/>
        <v>4</v>
      </c>
      <c r="S48">
        <f t="shared" si="10"/>
        <v>363817.75</v>
      </c>
    </row>
    <row r="49" spans="1:19" x14ac:dyDescent="0.25">
      <c r="A49" s="11">
        <v>41</v>
      </c>
      <c r="B49" s="13" t="s">
        <v>31</v>
      </c>
      <c r="C49" s="2">
        <v>1109252</v>
      </c>
      <c r="D49" s="2">
        <v>1235807</v>
      </c>
      <c r="E49" s="2">
        <v>1316470</v>
      </c>
      <c r="F49" s="2">
        <v>1377529</v>
      </c>
      <c r="G49" s="3">
        <v>4.5999999999999999E-2</v>
      </c>
      <c r="H49">
        <v>2</v>
      </c>
      <c r="I49">
        <v>2</v>
      </c>
      <c r="J49" s="10">
        <f t="shared" si="0"/>
        <v>20.780389021269293</v>
      </c>
      <c r="K49" s="18">
        <f t="shared" si="8"/>
        <v>10.390194510634647</v>
      </c>
      <c r="L49" s="1">
        <v>1372203</v>
      </c>
      <c r="M49" s="17">
        <f t="shared" si="3"/>
        <v>4.1560778042538582E-3</v>
      </c>
      <c r="N49" s="4" t="s">
        <v>31</v>
      </c>
      <c r="O49" s="19">
        <f t="shared" si="4"/>
        <v>686101.5</v>
      </c>
      <c r="P49" s="21">
        <f t="shared" si="5"/>
        <v>1.8078938451231539</v>
      </c>
      <c r="Q49">
        <f t="shared" si="9"/>
        <v>2</v>
      </c>
      <c r="R49" s="13">
        <f t="shared" si="6"/>
        <v>4</v>
      </c>
      <c r="S49">
        <f t="shared" si="10"/>
        <v>344382.25</v>
      </c>
    </row>
    <row r="50" spans="1:19" x14ac:dyDescent="0.25">
      <c r="A50" s="11">
        <v>42</v>
      </c>
      <c r="B50" t="s">
        <v>0</v>
      </c>
      <c r="C50" s="2">
        <v>1227928</v>
      </c>
      <c r="D50" s="2">
        <v>1274779</v>
      </c>
      <c r="E50" s="2">
        <v>1328361</v>
      </c>
      <c r="F50" s="2">
        <v>1362359</v>
      </c>
      <c r="G50" s="3">
        <v>2.5999999999999999E-2</v>
      </c>
      <c r="H50">
        <v>2</v>
      </c>
      <c r="I50">
        <v>2</v>
      </c>
      <c r="J50" s="10">
        <f t="shared" si="0"/>
        <v>20.551545562109698</v>
      </c>
      <c r="K50" s="18">
        <f t="shared" si="8"/>
        <v>10.275772781054849</v>
      </c>
      <c r="L50" s="1">
        <v>1354522</v>
      </c>
      <c r="M50" s="17">
        <f t="shared" si="3"/>
        <v>4.1103091124219393E-3</v>
      </c>
      <c r="N50" s="4" t="s">
        <v>0</v>
      </c>
      <c r="O50" s="19">
        <f t="shared" si="4"/>
        <v>677261</v>
      </c>
      <c r="P50" s="21">
        <f t="shared" si="5"/>
        <v>1.7879844641732658</v>
      </c>
      <c r="Q50">
        <f t="shared" si="9"/>
        <v>2</v>
      </c>
      <c r="R50">
        <f t="shared" si="6"/>
        <v>4</v>
      </c>
      <c r="S50">
        <f t="shared" si="10"/>
        <v>340589.75</v>
      </c>
    </row>
    <row r="51" spans="1:19" x14ac:dyDescent="0.25">
      <c r="A51" s="11">
        <v>43</v>
      </c>
      <c r="B51" t="s">
        <v>41</v>
      </c>
      <c r="C51" s="2">
        <v>1003464</v>
      </c>
      <c r="D51" s="2">
        <v>1048259</v>
      </c>
      <c r="E51" s="2">
        <v>1052567</v>
      </c>
      <c r="F51" s="2">
        <v>1097379</v>
      </c>
      <c r="G51" s="3">
        <v>4.2999999999999997E-2</v>
      </c>
      <c r="H51">
        <v>2</v>
      </c>
      <c r="I51">
        <v>2</v>
      </c>
      <c r="J51" s="10">
        <f t="shared" si="0"/>
        <v>16.554252232636465</v>
      </c>
      <c r="K51" s="18">
        <f t="shared" si="8"/>
        <v>8.2771261163182324</v>
      </c>
      <c r="L51" s="1">
        <v>1061509</v>
      </c>
      <c r="M51" s="17">
        <f t="shared" si="3"/>
        <v>3.3108504465272923E-3</v>
      </c>
      <c r="N51" s="4" t="s">
        <v>41</v>
      </c>
      <c r="O51" s="19">
        <f t="shared" si="4"/>
        <v>530754.5</v>
      </c>
      <c r="P51" s="21">
        <f t="shared" si="5"/>
        <v>1.4402199444566333</v>
      </c>
      <c r="Q51">
        <f t="shared" si="9"/>
        <v>2</v>
      </c>
      <c r="R51">
        <f t="shared" si="6"/>
        <v>4</v>
      </c>
      <c r="S51">
        <f t="shared" si="10"/>
        <v>274344.75</v>
      </c>
    </row>
    <row r="52" spans="1:19" x14ac:dyDescent="0.25">
      <c r="A52" s="11">
        <v>44</v>
      </c>
      <c r="B52" t="s">
        <v>1</v>
      </c>
      <c r="C52" s="2">
        <v>799065</v>
      </c>
      <c r="D52" s="2">
        <v>902200</v>
      </c>
      <c r="E52" s="2">
        <v>989415</v>
      </c>
      <c r="F52" s="2">
        <v>1084225</v>
      </c>
      <c r="G52" s="3">
        <v>9.6000000000000002E-2</v>
      </c>
      <c r="H52" s="2">
        <v>1</v>
      </c>
      <c r="I52" s="2">
        <v>2</v>
      </c>
      <c r="J52" s="10">
        <f t="shared" si="0"/>
        <v>16.355820666269601</v>
      </c>
      <c r="K52" s="18">
        <f t="shared" si="8"/>
        <v>8.1779103331348004</v>
      </c>
      <c r="L52" s="1">
        <v>1085004</v>
      </c>
      <c r="M52" s="17">
        <f t="shared" si="3"/>
        <v>3.2711641332539201E-3</v>
      </c>
      <c r="N52" s="4" t="s">
        <v>1</v>
      </c>
      <c r="O52" s="19">
        <f t="shared" si="4"/>
        <v>542502</v>
      </c>
      <c r="P52" s="21">
        <f t="shared" si="5"/>
        <v>1.4229563981801119</v>
      </c>
      <c r="Q52" s="2">
        <f t="shared" si="9"/>
        <v>2</v>
      </c>
      <c r="R52">
        <f t="shared" si="6"/>
        <v>4</v>
      </c>
      <c r="S52">
        <f t="shared" si="10"/>
        <v>271056.25</v>
      </c>
    </row>
    <row r="53" spans="1:19" x14ac:dyDescent="0.25">
      <c r="A53" s="11">
        <v>45</v>
      </c>
      <c r="B53" s="13" t="s">
        <v>11</v>
      </c>
      <c r="C53" s="2">
        <v>666168</v>
      </c>
      <c r="D53" s="2">
        <v>783559</v>
      </c>
      <c r="E53" s="2">
        <v>897934</v>
      </c>
      <c r="F53" s="2">
        <v>989948</v>
      </c>
      <c r="G53" s="3">
        <v>0.10199999999999999</v>
      </c>
      <c r="H53">
        <v>1</v>
      </c>
      <c r="I53">
        <v>1</v>
      </c>
      <c r="J53" s="10">
        <f t="shared" si="0"/>
        <v>14.933627205545214</v>
      </c>
      <c r="K53" s="18">
        <f t="shared" si="8"/>
        <v>14.933627205545214</v>
      </c>
      <c r="L53" s="1">
        <v>990334</v>
      </c>
      <c r="M53" s="17">
        <f t="shared" si="3"/>
        <v>2.9867254411090425E-3</v>
      </c>
      <c r="N53" s="4" t="s">
        <v>11</v>
      </c>
      <c r="O53" s="19">
        <f t="shared" si="4"/>
        <v>990334</v>
      </c>
      <c r="P53" s="21">
        <f t="shared" si="5"/>
        <v>1.2992255670784252</v>
      </c>
      <c r="Q53">
        <f t="shared" si="9"/>
        <v>1</v>
      </c>
      <c r="R53" s="13">
        <f t="shared" si="6"/>
        <v>3</v>
      </c>
      <c r="S53">
        <f t="shared" si="10"/>
        <v>329982.66666666669</v>
      </c>
    </row>
    <row r="54" spans="1:19" x14ac:dyDescent="0.25">
      <c r="A54" s="11">
        <v>46</v>
      </c>
      <c r="B54" t="s">
        <v>43</v>
      </c>
      <c r="C54" s="2">
        <v>696004</v>
      </c>
      <c r="D54" s="2">
        <v>754858</v>
      </c>
      <c r="E54" s="2">
        <v>814180</v>
      </c>
      <c r="F54" s="2">
        <v>886667</v>
      </c>
      <c r="G54" s="3">
        <v>8.8999999999999996E-2</v>
      </c>
      <c r="H54">
        <v>1</v>
      </c>
      <c r="I54">
        <v>1</v>
      </c>
      <c r="J54" s="10">
        <f t="shared" si="0"/>
        <v>13.375606025224718</v>
      </c>
      <c r="K54" s="18">
        <f t="shared" si="8"/>
        <v>13.375606025224718</v>
      </c>
      <c r="L54" s="1">
        <v>896581</v>
      </c>
      <c r="M54" s="17">
        <f t="shared" si="3"/>
        <v>2.6751212050449432E-3</v>
      </c>
      <c r="N54" s="4" t="s">
        <v>43</v>
      </c>
      <c r="O54" s="19">
        <f t="shared" si="4"/>
        <v>896581</v>
      </c>
      <c r="P54" s="21">
        <f t="shared" si="5"/>
        <v>1.1636777243700942</v>
      </c>
      <c r="Q54">
        <f t="shared" si="9"/>
        <v>1</v>
      </c>
      <c r="R54">
        <f t="shared" si="6"/>
        <v>3</v>
      </c>
      <c r="S54">
        <f t="shared" si="10"/>
        <v>295555.66666666669</v>
      </c>
    </row>
    <row r="55" spans="1:19" x14ac:dyDescent="0.25">
      <c r="A55" s="11">
        <v>47</v>
      </c>
      <c r="B55" t="s">
        <v>36</v>
      </c>
      <c r="C55" s="2">
        <v>638800</v>
      </c>
      <c r="D55" s="2">
        <v>642237</v>
      </c>
      <c r="E55" s="2">
        <v>672591</v>
      </c>
      <c r="F55" s="2">
        <v>779094</v>
      </c>
      <c r="G55" s="3">
        <v>0.158</v>
      </c>
      <c r="H55">
        <v>1</v>
      </c>
      <c r="I55">
        <v>1</v>
      </c>
      <c r="J55" s="10">
        <f t="shared" si="0"/>
        <v>11.752838890605409</v>
      </c>
      <c r="K55" s="18">
        <f t="shared" si="8"/>
        <v>11.752838890605409</v>
      </c>
      <c r="L55" s="1">
        <v>770026</v>
      </c>
      <c r="M55" s="17">
        <f t="shared" si="3"/>
        <v>2.3505677781210815E-3</v>
      </c>
      <c r="N55" s="4" t="s">
        <v>36</v>
      </c>
      <c r="O55" s="19">
        <f t="shared" si="4"/>
        <v>770026</v>
      </c>
      <c r="P55" s="21">
        <f t="shared" si="5"/>
        <v>1.0224969836369169</v>
      </c>
      <c r="Q55">
        <f t="shared" si="9"/>
        <v>1</v>
      </c>
      <c r="R55">
        <f t="shared" si="6"/>
        <v>3</v>
      </c>
      <c r="S55">
        <f t="shared" si="10"/>
        <v>259698</v>
      </c>
    </row>
    <row r="56" spans="1:19" x14ac:dyDescent="0.25">
      <c r="A56" s="11">
        <v>48</v>
      </c>
      <c r="B56" t="s">
        <v>3</v>
      </c>
      <c r="C56" s="2">
        <v>550043</v>
      </c>
      <c r="D56" s="2">
        <v>626933</v>
      </c>
      <c r="E56" s="2">
        <v>710231</v>
      </c>
      <c r="F56" s="2">
        <v>733391</v>
      </c>
      <c r="G56" s="3">
        <v>3.3000000000000002E-2</v>
      </c>
      <c r="H56">
        <v>1</v>
      </c>
      <c r="I56">
        <v>1</v>
      </c>
      <c r="J56" s="10">
        <f t="shared" si="0"/>
        <v>11.063397057120183</v>
      </c>
      <c r="K56" s="18">
        <f t="shared" si="8"/>
        <v>11.063397057120183</v>
      </c>
      <c r="L56" s="1">
        <v>724357</v>
      </c>
      <c r="M56" s="17">
        <f t="shared" si="3"/>
        <v>2.2126794114240363E-3</v>
      </c>
      <c r="N56" s="4" t="s">
        <v>3</v>
      </c>
      <c r="O56" s="19">
        <f t="shared" si="4"/>
        <v>724357</v>
      </c>
      <c r="P56" s="21">
        <f t="shared" si="5"/>
        <v>0.96251554411465379</v>
      </c>
      <c r="Q56">
        <f t="shared" si="9"/>
        <v>1</v>
      </c>
      <c r="R56">
        <f t="shared" si="6"/>
        <v>3</v>
      </c>
      <c r="S56">
        <f t="shared" si="10"/>
        <v>244463.66666666666</v>
      </c>
    </row>
    <row r="57" spans="1:19" x14ac:dyDescent="0.25">
      <c r="A57" s="11">
        <v>49</v>
      </c>
      <c r="B57" s="13" t="s">
        <v>47</v>
      </c>
      <c r="C57" s="2">
        <v>562758</v>
      </c>
      <c r="D57" s="2">
        <v>608613</v>
      </c>
      <c r="E57" s="2">
        <v>625741</v>
      </c>
      <c r="F57" s="2">
        <v>643077</v>
      </c>
      <c r="G57" s="3">
        <v>2.8000000000000001E-2</v>
      </c>
      <c r="H57">
        <v>1</v>
      </c>
      <c r="I57">
        <v>1</v>
      </c>
      <c r="J57" s="10">
        <f t="shared" si="0"/>
        <v>9.7009864987457917</v>
      </c>
      <c r="K57" s="18">
        <f t="shared" si="8"/>
        <v>9.7009864987457917</v>
      </c>
      <c r="L57" s="1">
        <v>623251</v>
      </c>
      <c r="M57" s="17">
        <f t="shared" si="3"/>
        <v>1.9401972997491583E-3</v>
      </c>
      <c r="N57" s="4" t="s">
        <v>47</v>
      </c>
      <c r="O57" s="19">
        <f t="shared" si="4"/>
        <v>623251</v>
      </c>
      <c r="P57" s="21">
        <f t="shared" si="5"/>
        <v>0.84398582551820134</v>
      </c>
      <c r="Q57">
        <f t="shared" si="9"/>
        <v>1</v>
      </c>
      <c r="R57" s="13">
        <f t="shared" si="6"/>
        <v>3</v>
      </c>
      <c r="S57">
        <f t="shared" si="10"/>
        <v>214359</v>
      </c>
    </row>
    <row r="58" spans="1:19" x14ac:dyDescent="0.25">
      <c r="A58" s="11">
        <v>50</v>
      </c>
      <c r="B58" t="s">
        <v>2</v>
      </c>
      <c r="C58" s="2">
        <v>453589</v>
      </c>
      <c r="D58" s="2">
        <v>493786</v>
      </c>
      <c r="E58" s="2">
        <v>563626</v>
      </c>
      <c r="F58" s="2">
        <v>576851</v>
      </c>
      <c r="G58" s="3">
        <v>2.3E-2</v>
      </c>
      <c r="H58">
        <v>1</v>
      </c>
      <c r="I58">
        <v>1</v>
      </c>
      <c r="J58" s="10">
        <f t="shared" si="0"/>
        <v>8.7019497863988438</v>
      </c>
      <c r="K58" s="18">
        <f t="shared" si="8"/>
        <v>8.7019497863988438</v>
      </c>
      <c r="L58" s="1">
        <v>581075</v>
      </c>
      <c r="M58" s="17">
        <f t="shared" si="3"/>
        <v>1.7403899572797686E-3</v>
      </c>
      <c r="N58" s="4" t="s">
        <v>2</v>
      </c>
      <c r="O58" s="19">
        <f t="shared" si="4"/>
        <v>581075</v>
      </c>
      <c r="P58" s="21">
        <f t="shared" si="5"/>
        <v>0.75706963153090523</v>
      </c>
      <c r="Q58">
        <f t="shared" si="9"/>
        <v>1</v>
      </c>
      <c r="R58">
        <f t="shared" si="6"/>
        <v>3</v>
      </c>
      <c r="S58">
        <f t="shared" si="10"/>
        <v>192283.66666666666</v>
      </c>
    </row>
    <row r="59" spans="1:19" x14ac:dyDescent="0.25">
      <c r="B59" s="13" t="s">
        <v>12</v>
      </c>
      <c r="C59" s="2">
        <v>606900</v>
      </c>
      <c r="D59" s="2">
        <v>572086</v>
      </c>
      <c r="E59" s="2">
        <v>601723</v>
      </c>
      <c r="F59" s="2">
        <v>689545</v>
      </c>
      <c r="G59" s="3">
        <v>0.14599999999999999</v>
      </c>
      <c r="H59" s="2">
        <v>0</v>
      </c>
      <c r="I59" s="2">
        <v>0</v>
      </c>
      <c r="J59" s="10">
        <f t="shared" si="0"/>
        <v>10.401968559406832</v>
      </c>
      <c r="K59" s="18">
        <f>(J59)/1</f>
        <v>10.401968559406832</v>
      </c>
      <c r="L59" s="1">
        <v>717717</v>
      </c>
      <c r="M59" s="17">
        <f t="shared" si="3"/>
        <v>2.0803937118813662E-3</v>
      </c>
      <c r="N59" s="4" t="s">
        <v>57</v>
      </c>
      <c r="O59" s="19"/>
      <c r="P59" s="21">
        <f t="shared" si="5"/>
        <v>0.90497126480491163</v>
      </c>
      <c r="Q59" s="7">
        <f t="shared" si="9"/>
        <v>0</v>
      </c>
      <c r="R59" s="14">
        <v>3</v>
      </c>
      <c r="S59">
        <f t="shared" si="10"/>
        <v>229848.33333333334</v>
      </c>
    </row>
    <row r="60" spans="1:19" x14ac:dyDescent="0.25">
      <c r="B60" t="s">
        <v>52</v>
      </c>
      <c r="C60" s="2">
        <v>3522037</v>
      </c>
      <c r="D60" s="2">
        <v>3808605</v>
      </c>
      <c r="E60" s="2">
        <v>3725789</v>
      </c>
      <c r="F60" s="2">
        <v>3285874</v>
      </c>
      <c r="G60" s="3">
        <v>-0.11799999999999999</v>
      </c>
      <c r="H60" s="2">
        <v>0</v>
      </c>
      <c r="I60" s="2">
        <v>0</v>
      </c>
      <c r="J60" s="10"/>
      <c r="K60" s="2"/>
      <c r="L60" s="1">
        <v>2813000</v>
      </c>
      <c r="M60" s="17">
        <f t="shared" si="3"/>
        <v>9.9136555375421067E-3</v>
      </c>
      <c r="N60" s="4" t="s">
        <v>52</v>
      </c>
      <c r="O60" s="19"/>
      <c r="P60" s="21">
        <f t="shared" si="5"/>
        <v>4.3124401594813602</v>
      </c>
      <c r="Q60" s="7">
        <f t="shared" si="9"/>
        <v>0</v>
      </c>
      <c r="R60" s="7"/>
    </row>
    <row r="61" spans="1:19" x14ac:dyDescent="0.25">
      <c r="C61" s="2"/>
      <c r="D61" s="2"/>
      <c r="E61" s="2"/>
      <c r="F61" s="2"/>
      <c r="G61" s="3"/>
      <c r="H61" s="7">
        <f>SUM(H9:H59)</f>
        <v>435</v>
      </c>
      <c r="I61" s="7">
        <f>SUM(I9:I59)</f>
        <v>435</v>
      </c>
      <c r="J61" s="7">
        <f>SUM(J9:J60)</f>
        <v>4999.9999999999982</v>
      </c>
      <c r="K61" s="7"/>
      <c r="L61" s="1">
        <v>387422</v>
      </c>
      <c r="M61" s="1"/>
      <c r="N61" s="8" t="s">
        <v>60</v>
      </c>
      <c r="O61" s="8"/>
      <c r="P61" s="6"/>
      <c r="Q61" s="7">
        <f>SUM(Q9:Q59)</f>
        <v>435</v>
      </c>
      <c r="R61" s="7">
        <f>SUM(R9:R59)</f>
        <v>538</v>
      </c>
      <c r="S61" t="s">
        <v>59</v>
      </c>
    </row>
    <row r="62" spans="1:19" x14ac:dyDescent="0.25">
      <c r="A62" t="s">
        <v>53</v>
      </c>
      <c r="B62" t="s">
        <v>54</v>
      </c>
      <c r="L62" s="12">
        <f>SUM(L59:L61)</f>
        <v>3918139</v>
      </c>
      <c r="M62" s="1"/>
      <c r="N62" s="27" t="s">
        <v>61</v>
      </c>
    </row>
    <row r="63" spans="1:19" x14ac:dyDescent="0.25">
      <c r="F63" s="1">
        <f>SUM(F9:F59)</f>
        <v>331449281</v>
      </c>
      <c r="G63" t="s">
        <v>92</v>
      </c>
      <c r="L63" s="1">
        <f>SUM(L9:L59)</f>
        <v>331347131</v>
      </c>
      <c r="M63" s="1"/>
      <c r="N63" s="4" t="s">
        <v>66</v>
      </c>
      <c r="Q63" t="s">
        <v>71</v>
      </c>
      <c r="S63">
        <f>F8^(1/3)</f>
        <v>692.05247647418798</v>
      </c>
    </row>
    <row r="64" spans="1:19" x14ac:dyDescent="0.25">
      <c r="I64" t="s">
        <v>73</v>
      </c>
      <c r="L64" s="1"/>
      <c r="M64" s="1"/>
    </row>
    <row r="65" spans="3:16" x14ac:dyDescent="0.25">
      <c r="I65" t="s">
        <v>74</v>
      </c>
      <c r="M65" t="s">
        <v>108</v>
      </c>
    </row>
    <row r="66" spans="3:16" x14ac:dyDescent="0.25">
      <c r="I66" t="s">
        <v>75</v>
      </c>
      <c r="J66">
        <v>5000</v>
      </c>
      <c r="L66" s="24" t="s">
        <v>90</v>
      </c>
      <c r="M66" s="24" t="s">
        <v>107</v>
      </c>
      <c r="N66" s="25" t="s">
        <v>93</v>
      </c>
      <c r="O66" s="25"/>
      <c r="P66" s="22" t="s">
        <v>87</v>
      </c>
    </row>
    <row r="67" spans="3:16" x14ac:dyDescent="0.25">
      <c r="L67" t="s">
        <v>82</v>
      </c>
      <c r="M67">
        <v>10</v>
      </c>
      <c r="N67" s="1">
        <f>SUM(L54:L58)</f>
        <v>3595290</v>
      </c>
      <c r="O67" s="1"/>
      <c r="P67" s="23">
        <f>(N67)/(L$8)</f>
        <v>1.0771053457345664E-2</v>
      </c>
    </row>
    <row r="68" spans="3:16" x14ac:dyDescent="0.25">
      <c r="G68" s="1"/>
      <c r="I68" t="s">
        <v>76</v>
      </c>
      <c r="L68" t="s">
        <v>91</v>
      </c>
      <c r="M68">
        <v>20</v>
      </c>
      <c r="N68" s="15">
        <f>SUM(L49:L58)</f>
        <v>9458862</v>
      </c>
      <c r="P68" s="23">
        <f t="shared" ref="P68:P69" si="11">(N68)/(L$8)</f>
        <v>2.833760510213516E-2</v>
      </c>
    </row>
    <row r="69" spans="3:16" x14ac:dyDescent="0.25">
      <c r="G69" s="4"/>
      <c r="I69" t="s">
        <v>77</v>
      </c>
      <c r="J69">
        <f>F8/J66</f>
        <v>66289.856199999995</v>
      </c>
      <c r="L69" t="s">
        <v>65</v>
      </c>
      <c r="M69">
        <v>26</v>
      </c>
      <c r="N69" s="15">
        <f>SUM(L46:L58)</f>
        <v>14493274</v>
      </c>
      <c r="O69" s="15"/>
      <c r="P69" s="23">
        <f t="shared" si="11"/>
        <v>4.3420093796594436E-2</v>
      </c>
    </row>
    <row r="70" spans="3:16" x14ac:dyDescent="0.25">
      <c r="L70" t="s">
        <v>111</v>
      </c>
      <c r="M70">
        <v>42</v>
      </c>
      <c r="N70" s="15">
        <f>SUM(L38:L58)</f>
        <v>37132386</v>
      </c>
      <c r="O70" s="15"/>
      <c r="P70" s="23">
        <f t="shared" ref="P70" si="12">(N70)/(L$8)</f>
        <v>0.11124413179598688</v>
      </c>
    </row>
    <row r="71" spans="3:16" x14ac:dyDescent="0.25">
      <c r="I71" t="s">
        <v>78</v>
      </c>
      <c r="J71">
        <f>J9/J58</f>
        <v>68.541482982607292</v>
      </c>
      <c r="L71" t="s">
        <v>64</v>
      </c>
      <c r="M71">
        <v>52</v>
      </c>
      <c r="N71" s="15">
        <f>SUM(L33:L58)</f>
        <v>58072804</v>
      </c>
      <c r="O71" s="15"/>
      <c r="P71" s="23">
        <f>(N71)/(L$8)</f>
        <v>0.17397908827993211</v>
      </c>
    </row>
    <row r="72" spans="3:16" x14ac:dyDescent="0.25">
      <c r="I72" t="s">
        <v>79</v>
      </c>
      <c r="L72" t="s">
        <v>115</v>
      </c>
      <c r="M72">
        <v>18</v>
      </c>
      <c r="N72" s="15">
        <f>SUM(L9:L17)</f>
        <v>169207453</v>
      </c>
      <c r="O72" s="15"/>
      <c r="P72" s="30">
        <f>(N72)/(L$8)</f>
        <v>0.50692503849322412</v>
      </c>
    </row>
    <row r="73" spans="3:16" x14ac:dyDescent="0.25">
      <c r="L73" t="s">
        <v>109</v>
      </c>
      <c r="M73">
        <v>48</v>
      </c>
      <c r="N73" s="15">
        <f>SUM(L9:L20)</f>
        <v>196678385</v>
      </c>
      <c r="O73" s="15"/>
      <c r="P73" s="23">
        <f>(N73)/(L$8)</f>
        <v>0.58922462408857457</v>
      </c>
    </row>
    <row r="74" spans="3:16" x14ac:dyDescent="0.25">
      <c r="L74" t="s">
        <v>109</v>
      </c>
      <c r="M74">
        <v>52</v>
      </c>
      <c r="N74" s="15">
        <f>SUM(L9:L34)</f>
        <v>281664325</v>
      </c>
      <c r="O74" s="15"/>
      <c r="P74" s="23">
        <f>(N74)/(L$8)</f>
        <v>0.84383220869587228</v>
      </c>
    </row>
    <row r="75" spans="3:16" x14ac:dyDescent="0.25">
      <c r="C75" s="1"/>
      <c r="L75" s="20" t="s">
        <v>81</v>
      </c>
    </row>
    <row r="76" spans="3:16" x14ac:dyDescent="0.25">
      <c r="L76" t="s">
        <v>80</v>
      </c>
      <c r="N76" s="15">
        <f>SUM(L37:L58)</f>
        <v>40685207</v>
      </c>
      <c r="O76" s="15"/>
      <c r="P76" t="s">
        <v>106</v>
      </c>
    </row>
    <row r="77" spans="3:16" x14ac:dyDescent="0.25">
      <c r="D77" s="16" t="s">
        <v>96</v>
      </c>
    </row>
    <row r="78" spans="3:16" x14ac:dyDescent="0.25">
      <c r="C78" s="4" t="s">
        <v>8</v>
      </c>
      <c r="D78" s="1">
        <v>39613493</v>
      </c>
      <c r="I78" t="s">
        <v>110</v>
      </c>
      <c r="L78" s="4"/>
      <c r="M78" s="4"/>
      <c r="N78"/>
      <c r="O78"/>
    </row>
    <row r="79" spans="3:16" x14ac:dyDescent="0.25">
      <c r="C79" s="4" t="s">
        <v>45</v>
      </c>
      <c r="D79" s="1">
        <v>29730311</v>
      </c>
      <c r="I79" t="s">
        <v>112</v>
      </c>
      <c r="L79" s="4"/>
      <c r="M79" s="4"/>
      <c r="N79"/>
      <c r="O79"/>
    </row>
    <row r="80" spans="3:16" x14ac:dyDescent="0.25">
      <c r="C80" s="4" t="s">
        <v>13</v>
      </c>
      <c r="D80" s="1">
        <v>21944577</v>
      </c>
      <c r="I80" t="s">
        <v>113</v>
      </c>
      <c r="L80" s="4"/>
      <c r="M80" s="4"/>
      <c r="N80"/>
      <c r="O80"/>
    </row>
    <row r="81" spans="3:15" x14ac:dyDescent="0.25">
      <c r="C81" s="4" t="s">
        <v>34</v>
      </c>
      <c r="D81" s="1">
        <v>19299981</v>
      </c>
      <c r="I81" t="s">
        <v>114</v>
      </c>
      <c r="L81" s="4"/>
      <c r="M81" s="4"/>
      <c r="N81"/>
      <c r="O81"/>
    </row>
    <row r="82" spans="3:15" x14ac:dyDescent="0.25">
      <c r="C82" s="4" t="s">
        <v>40</v>
      </c>
      <c r="D82" s="1">
        <v>12804123</v>
      </c>
      <c r="I82" t="s">
        <v>116</v>
      </c>
      <c r="L82" s="4"/>
      <c r="M82" s="4"/>
      <c r="N82"/>
      <c r="O82"/>
    </row>
    <row r="83" spans="3:15" x14ac:dyDescent="0.25">
      <c r="C83" s="4" t="s">
        <v>17</v>
      </c>
      <c r="D83" s="1">
        <v>12569321</v>
      </c>
      <c r="L83" s="4"/>
      <c r="M83" s="4"/>
      <c r="N83"/>
      <c r="O83"/>
    </row>
    <row r="84" spans="3:15" x14ac:dyDescent="0.25">
      <c r="C84" s="4" t="s">
        <v>37</v>
      </c>
      <c r="D84" s="1">
        <v>11714618</v>
      </c>
      <c r="L84" s="4"/>
      <c r="M84" s="4"/>
      <c r="N84"/>
      <c r="O84"/>
    </row>
    <row r="85" spans="3:15" x14ac:dyDescent="0.25">
      <c r="C85" s="4" t="s">
        <v>14</v>
      </c>
      <c r="D85" s="1">
        <v>10830007</v>
      </c>
      <c r="L85" s="4"/>
      <c r="M85" s="4"/>
      <c r="N85"/>
      <c r="O85"/>
    </row>
    <row r="86" spans="3:15" x14ac:dyDescent="0.25">
      <c r="C86" s="4" t="s">
        <v>35</v>
      </c>
      <c r="D86" s="1">
        <v>10701022</v>
      </c>
      <c r="L86" s="4"/>
      <c r="M86" s="4"/>
      <c r="N86"/>
      <c r="O86"/>
    </row>
    <row r="87" spans="3:15" x14ac:dyDescent="0.25">
      <c r="C87" s="4" t="s">
        <v>25</v>
      </c>
      <c r="D87" s="1">
        <v>9992427</v>
      </c>
      <c r="L87" s="4"/>
      <c r="M87" s="4"/>
      <c r="N87"/>
      <c r="O87"/>
    </row>
    <row r="88" spans="3:15" x14ac:dyDescent="0.25">
      <c r="C88" s="4" t="s">
        <v>44</v>
      </c>
      <c r="D88" s="1">
        <v>6944260</v>
      </c>
      <c r="L88" s="4"/>
      <c r="M88" s="4"/>
      <c r="N88"/>
      <c r="O88"/>
    </row>
    <row r="89" spans="3:15" x14ac:dyDescent="0.25">
      <c r="C89" s="4" t="s">
        <v>18</v>
      </c>
      <c r="D89" s="1">
        <v>6805663</v>
      </c>
      <c r="L89" s="4"/>
      <c r="M89" s="4"/>
      <c r="N89"/>
      <c r="O89"/>
    </row>
    <row r="90" spans="3:15" x14ac:dyDescent="0.25">
      <c r="C90" s="4" t="s">
        <v>21</v>
      </c>
      <c r="D90" s="1">
        <v>4480713</v>
      </c>
      <c r="L90" s="4"/>
      <c r="M90" s="4"/>
      <c r="N90"/>
      <c r="O90"/>
    </row>
    <row r="91" spans="3:15" x14ac:dyDescent="0.25">
      <c r="C91" s="4" t="s">
        <v>39</v>
      </c>
      <c r="D91" s="1">
        <v>4289439</v>
      </c>
      <c r="L91" s="4"/>
      <c r="M91" s="4"/>
      <c r="N91"/>
      <c r="O91"/>
    </row>
    <row r="92" spans="3:15" x14ac:dyDescent="0.25">
      <c r="C92" s="4" t="s">
        <v>38</v>
      </c>
      <c r="D92" s="1">
        <v>3990443</v>
      </c>
      <c r="L92" s="4"/>
      <c r="M92" s="4"/>
      <c r="N92"/>
      <c r="O92"/>
    </row>
    <row r="93" spans="3:15" x14ac:dyDescent="0.25">
      <c r="C93" s="4" t="s">
        <v>10</v>
      </c>
      <c r="D93" s="1">
        <v>3552821</v>
      </c>
      <c r="L93" s="4"/>
      <c r="M93" s="4"/>
      <c r="N93"/>
      <c r="O93"/>
    </row>
    <row r="94" spans="3:15" x14ac:dyDescent="0.25">
      <c r="C94" s="4" t="s">
        <v>33</v>
      </c>
      <c r="D94" s="1">
        <v>2105005</v>
      </c>
      <c r="L94" s="4"/>
      <c r="M94" s="4"/>
      <c r="N94"/>
      <c r="O94"/>
    </row>
    <row r="95" spans="3:15" x14ac:dyDescent="0.25">
      <c r="C95" s="4" t="s">
        <v>29</v>
      </c>
      <c r="D95" s="1">
        <v>1951996</v>
      </c>
      <c r="L95" s="4"/>
      <c r="M95" s="4"/>
      <c r="N95"/>
      <c r="O95"/>
    </row>
    <row r="96" spans="3:15" x14ac:dyDescent="0.25">
      <c r="C96" s="4" t="s">
        <v>16</v>
      </c>
      <c r="D96" s="1">
        <v>1860123</v>
      </c>
      <c r="L96" s="4"/>
      <c r="M96" s="4"/>
      <c r="N96"/>
      <c r="O96"/>
    </row>
    <row r="97" spans="2:15" x14ac:dyDescent="0.25">
      <c r="C97" s="4" t="s">
        <v>50</v>
      </c>
      <c r="D97" s="1">
        <v>1767859</v>
      </c>
      <c r="L97" s="4"/>
      <c r="M97" s="4"/>
      <c r="N97"/>
      <c r="O97"/>
    </row>
    <row r="98" spans="2:15" x14ac:dyDescent="0.25">
      <c r="C98" s="4" t="s">
        <v>15</v>
      </c>
      <c r="D98" s="1">
        <v>1406430</v>
      </c>
      <c r="L98" s="4"/>
      <c r="M98" s="4"/>
      <c r="N98"/>
      <c r="O98"/>
    </row>
    <row r="99" spans="2:15" x14ac:dyDescent="0.25">
      <c r="C99" s="4" t="s">
        <v>31</v>
      </c>
      <c r="D99" s="1">
        <v>1372203</v>
      </c>
      <c r="L99" s="4"/>
      <c r="M99" s="4"/>
      <c r="N99"/>
      <c r="O99"/>
    </row>
    <row r="100" spans="2:15" x14ac:dyDescent="0.25">
      <c r="C100" s="4" t="s">
        <v>0</v>
      </c>
      <c r="D100" s="1">
        <v>1354522</v>
      </c>
      <c r="L100" s="4"/>
      <c r="M100" s="4"/>
      <c r="N100"/>
      <c r="O100"/>
    </row>
    <row r="101" spans="2:15" x14ac:dyDescent="0.25">
      <c r="C101" s="4" t="s">
        <v>41</v>
      </c>
      <c r="D101" s="1">
        <v>1061509</v>
      </c>
      <c r="L101" s="4"/>
      <c r="M101" s="4"/>
      <c r="N101"/>
      <c r="O101"/>
    </row>
    <row r="102" spans="2:15" x14ac:dyDescent="0.25">
      <c r="C102" s="4" t="s">
        <v>11</v>
      </c>
      <c r="D102" s="1">
        <v>990334</v>
      </c>
      <c r="L102" s="4"/>
      <c r="M102" s="4"/>
      <c r="N102"/>
      <c r="O102"/>
    </row>
    <row r="103" spans="2:15" x14ac:dyDescent="0.25">
      <c r="C103" s="4" t="s">
        <v>36</v>
      </c>
      <c r="D103" s="1">
        <v>770026</v>
      </c>
    </row>
    <row r="104" spans="2:15" x14ac:dyDescent="0.25">
      <c r="C104" s="4" t="s">
        <v>3</v>
      </c>
      <c r="D104" s="1">
        <v>724357</v>
      </c>
    </row>
    <row r="105" spans="2:15" x14ac:dyDescent="0.25">
      <c r="C105" s="4" t="s">
        <v>47</v>
      </c>
      <c r="D105" s="1">
        <v>623251</v>
      </c>
    </row>
    <row r="106" spans="2:15" x14ac:dyDescent="0.25">
      <c r="C106" s="4" t="s">
        <v>2</v>
      </c>
      <c r="D106" s="1">
        <v>581075</v>
      </c>
    </row>
    <row r="109" spans="2:15" x14ac:dyDescent="0.25">
      <c r="B109" s="16" t="s">
        <v>101</v>
      </c>
    </row>
    <row r="111" spans="2:15" x14ac:dyDescent="0.25">
      <c r="B111" s="16" t="s">
        <v>86</v>
      </c>
      <c r="C111" s="16" t="s">
        <v>98</v>
      </c>
      <c r="D111" s="16" t="s">
        <v>99</v>
      </c>
      <c r="E111" s="27" t="s">
        <v>85</v>
      </c>
    </row>
    <row r="112" spans="2:15" x14ac:dyDescent="0.25">
      <c r="B112" s="4" t="s">
        <v>8</v>
      </c>
      <c r="C112" s="2">
        <v>39538223</v>
      </c>
      <c r="D112" s="5">
        <f>(C$112)/3</f>
        <v>13179407.666666666</v>
      </c>
      <c r="E112">
        <v>2</v>
      </c>
    </row>
    <row r="113" spans="2:5" x14ac:dyDescent="0.25">
      <c r="B113" s="4"/>
      <c r="C113" s="2"/>
      <c r="D113" s="5">
        <f t="shared" ref="D113:D114" si="13">(C$112)/3</f>
        <v>13179407.666666666</v>
      </c>
      <c r="E113">
        <v>2</v>
      </c>
    </row>
    <row r="114" spans="2:5" x14ac:dyDescent="0.25">
      <c r="B114" s="4"/>
      <c r="C114" s="2"/>
      <c r="D114" s="5">
        <f t="shared" si="13"/>
        <v>13179407.666666666</v>
      </c>
      <c r="E114">
        <v>2</v>
      </c>
    </row>
    <row r="115" spans="2:5" x14ac:dyDescent="0.25">
      <c r="B115" s="4" t="s">
        <v>45</v>
      </c>
      <c r="C115" s="2">
        <v>29145505</v>
      </c>
      <c r="D115" s="5">
        <f>(C$115)/3</f>
        <v>9715168.333333334</v>
      </c>
      <c r="E115">
        <v>2</v>
      </c>
    </row>
    <row r="116" spans="2:5" x14ac:dyDescent="0.25">
      <c r="B116" s="4"/>
      <c r="C116" s="2"/>
      <c r="D116" s="5">
        <f t="shared" ref="D116:D117" si="14">(C$115)/3</f>
        <v>9715168.333333334</v>
      </c>
      <c r="E116">
        <v>2</v>
      </c>
    </row>
    <row r="117" spans="2:5" x14ac:dyDescent="0.25">
      <c r="B117" s="4"/>
      <c r="C117" s="2"/>
      <c r="D117" s="5">
        <f t="shared" si="14"/>
        <v>9715168.333333334</v>
      </c>
      <c r="E117">
        <v>2</v>
      </c>
    </row>
    <row r="118" spans="2:5" x14ac:dyDescent="0.25">
      <c r="B118" s="4" t="s">
        <v>13</v>
      </c>
      <c r="C118" s="2">
        <v>21538187</v>
      </c>
      <c r="D118" s="5">
        <f>(C$118)/3</f>
        <v>7179395.666666667</v>
      </c>
      <c r="E118">
        <v>2</v>
      </c>
    </row>
    <row r="119" spans="2:5" x14ac:dyDescent="0.25">
      <c r="B119" s="4"/>
      <c r="C119" s="2"/>
      <c r="D119" s="5">
        <f t="shared" ref="D119:D120" si="15">(C$118)/3</f>
        <v>7179395.666666667</v>
      </c>
      <c r="E119">
        <v>2</v>
      </c>
    </row>
    <row r="120" spans="2:5" x14ac:dyDescent="0.25">
      <c r="B120" s="4"/>
      <c r="C120" s="2"/>
      <c r="D120" s="5">
        <f t="shared" si="15"/>
        <v>7179395.666666667</v>
      </c>
      <c r="E120">
        <v>2</v>
      </c>
    </row>
    <row r="121" spans="2:5" x14ac:dyDescent="0.25">
      <c r="B121" s="4" t="s">
        <v>34</v>
      </c>
      <c r="C121" s="2">
        <v>20201249</v>
      </c>
      <c r="D121" s="5">
        <f>(C$121)/3</f>
        <v>6733749.666666667</v>
      </c>
      <c r="E121">
        <v>2</v>
      </c>
    </row>
    <row r="122" spans="2:5" x14ac:dyDescent="0.25">
      <c r="B122" s="4"/>
      <c r="C122" s="2"/>
      <c r="D122" s="5">
        <f>(C$121)/3</f>
        <v>6733749.666666667</v>
      </c>
      <c r="E122">
        <v>2</v>
      </c>
    </row>
    <row r="123" spans="2:5" x14ac:dyDescent="0.25">
      <c r="B123" s="4"/>
      <c r="C123" s="2"/>
      <c r="D123" s="5">
        <f>(C$121)/3</f>
        <v>6733749.666666667</v>
      </c>
      <c r="E123">
        <v>2</v>
      </c>
    </row>
    <row r="124" spans="2:5" x14ac:dyDescent="0.25">
      <c r="B124" s="4" t="s">
        <v>40</v>
      </c>
      <c r="C124" s="2">
        <v>13002700</v>
      </c>
      <c r="D124" s="5">
        <f>(C$124)/2</f>
        <v>6501350</v>
      </c>
      <c r="E124">
        <v>2</v>
      </c>
    </row>
    <row r="125" spans="2:5" x14ac:dyDescent="0.25">
      <c r="B125" s="4"/>
      <c r="C125" s="2"/>
      <c r="D125" s="5">
        <f t="shared" ref="D125" si="16">(C$124)/2</f>
        <v>6501350</v>
      </c>
      <c r="E125">
        <v>2</v>
      </c>
    </row>
    <row r="126" spans="2:5" x14ac:dyDescent="0.25">
      <c r="B126" s="4" t="s">
        <v>17</v>
      </c>
      <c r="C126" s="2">
        <v>12812508</v>
      </c>
      <c r="D126" s="5">
        <f>(C$126)/2</f>
        <v>6406254</v>
      </c>
      <c r="E126">
        <v>2</v>
      </c>
    </row>
    <row r="127" spans="2:5" x14ac:dyDescent="0.25">
      <c r="B127" s="4"/>
      <c r="C127" s="2"/>
      <c r="D127" s="5">
        <f>(C$126)/2</f>
        <v>6406254</v>
      </c>
      <c r="E127">
        <v>2</v>
      </c>
    </row>
    <row r="128" spans="2:5" x14ac:dyDescent="0.25">
      <c r="B128" s="4" t="s">
        <v>37</v>
      </c>
      <c r="C128" s="2">
        <v>11799448</v>
      </c>
      <c r="D128" s="5">
        <f>(C$128)/2</f>
        <v>5899724</v>
      </c>
      <c r="E128">
        <v>2</v>
      </c>
    </row>
    <row r="129" spans="2:6" x14ac:dyDescent="0.25">
      <c r="B129" s="4"/>
      <c r="C129" s="2"/>
      <c r="D129" s="5">
        <f>(C$128)/2</f>
        <v>5899724</v>
      </c>
      <c r="E129">
        <v>2</v>
      </c>
    </row>
    <row r="130" spans="2:6" x14ac:dyDescent="0.25">
      <c r="B130" s="4" t="s">
        <v>14</v>
      </c>
      <c r="C130" s="2">
        <v>10711908</v>
      </c>
      <c r="D130" s="5">
        <f>(C$130)/2</f>
        <v>5355954</v>
      </c>
      <c r="E130">
        <v>2</v>
      </c>
    </row>
    <row r="131" spans="2:6" x14ac:dyDescent="0.25">
      <c r="B131" s="4"/>
      <c r="C131" s="2"/>
      <c r="D131" s="5">
        <f>(C$130)/2</f>
        <v>5355954</v>
      </c>
      <c r="E131">
        <v>2</v>
      </c>
    </row>
    <row r="132" spans="2:6" x14ac:dyDescent="0.25">
      <c r="B132" s="4" t="s">
        <v>35</v>
      </c>
      <c r="C132" s="2">
        <v>10439388</v>
      </c>
      <c r="D132" s="5">
        <f>(C$132)/2</f>
        <v>5219694</v>
      </c>
      <c r="E132">
        <v>2</v>
      </c>
    </row>
    <row r="133" spans="2:6" x14ac:dyDescent="0.25">
      <c r="B133" s="4"/>
      <c r="C133" s="2"/>
      <c r="D133" s="5">
        <f>(C$132)/2</f>
        <v>5219694</v>
      </c>
      <c r="E133">
        <v>2</v>
      </c>
    </row>
    <row r="134" spans="2:6" x14ac:dyDescent="0.25">
      <c r="B134" s="4" t="s">
        <v>25</v>
      </c>
      <c r="C134" s="2">
        <v>10077331</v>
      </c>
      <c r="D134" s="5">
        <f>(C$134)/2</f>
        <v>5038665.5</v>
      </c>
      <c r="E134">
        <v>2</v>
      </c>
    </row>
    <row r="135" spans="2:6" x14ac:dyDescent="0.25">
      <c r="B135" s="4"/>
      <c r="C135" s="2"/>
      <c r="D135" s="5">
        <f>(C$134)/2</f>
        <v>5038665.5</v>
      </c>
      <c r="E135">
        <v>2</v>
      </c>
    </row>
    <row r="136" spans="2:6" x14ac:dyDescent="0.25">
      <c r="C136" s="1"/>
    </row>
    <row r="137" spans="2:6" x14ac:dyDescent="0.25">
      <c r="B137" t="s">
        <v>89</v>
      </c>
      <c r="C137" s="1">
        <f>SUM(C112:C135)</f>
        <v>179266447</v>
      </c>
      <c r="D137" s="1">
        <f>SUM(D112:D135)</f>
        <v>179266447.00000003</v>
      </c>
      <c r="E137" s="1">
        <f>SUM(E112:E135)</f>
        <v>48</v>
      </c>
    </row>
    <row r="139" spans="2:6" x14ac:dyDescent="0.25">
      <c r="B139" t="s">
        <v>100</v>
      </c>
      <c r="E139">
        <v>80</v>
      </c>
    </row>
    <row r="140" spans="2:6" x14ac:dyDescent="0.25">
      <c r="B140" t="s">
        <v>97</v>
      </c>
      <c r="E140" s="1">
        <f>SUM(E137:E139)</f>
        <v>128</v>
      </c>
    </row>
    <row r="141" spans="2:6" x14ac:dyDescent="0.25">
      <c r="B141" t="s">
        <v>87</v>
      </c>
      <c r="C141" s="23">
        <f>(C137/F8)</f>
        <v>0.54085634598193622</v>
      </c>
      <c r="E141" s="23">
        <f>E137/E140</f>
        <v>0.375</v>
      </c>
      <c r="F141" t="s">
        <v>88</v>
      </c>
    </row>
    <row r="142" spans="2:6" x14ac:dyDescent="0.25">
      <c r="C142" s="23"/>
      <c r="E142" s="23"/>
    </row>
    <row r="146" spans="3:14" x14ac:dyDescent="0.25">
      <c r="I146" s="12"/>
      <c r="J146" s="12"/>
      <c r="K146" s="16"/>
      <c r="L146" s="16"/>
      <c r="M146" s="16"/>
      <c r="N146" s="28"/>
    </row>
    <row r="147" spans="3:14" x14ac:dyDescent="0.25">
      <c r="C147" s="23"/>
      <c r="D147" s="23"/>
      <c r="E147" s="23"/>
      <c r="F147" s="23"/>
      <c r="G147" s="23"/>
      <c r="H147" s="23"/>
      <c r="I147" s="1"/>
      <c r="J147" s="17"/>
      <c r="K147" s="4"/>
      <c r="L147" s="1"/>
      <c r="M147" s="1"/>
      <c r="N147" s="15"/>
    </row>
    <row r="148" spans="3:14" x14ac:dyDescent="0.25">
      <c r="C148" s="23"/>
      <c r="D148" s="23"/>
      <c r="E148" s="23"/>
      <c r="F148" s="23"/>
      <c r="G148" s="23"/>
      <c r="H148" s="23"/>
      <c r="I148" s="1"/>
      <c r="J148" s="17"/>
      <c r="K148" s="4"/>
      <c r="L148" s="1"/>
      <c r="M148" s="1"/>
      <c r="N148" s="15"/>
    </row>
    <row r="149" spans="3:14" x14ac:dyDescent="0.25">
      <c r="C149" s="23"/>
      <c r="D149" s="23"/>
      <c r="E149" s="23"/>
      <c r="F149" s="23"/>
      <c r="G149" s="23"/>
      <c r="H149" s="23"/>
      <c r="I149" s="1"/>
      <c r="J149" s="17"/>
      <c r="K149" s="4"/>
      <c r="L149" s="1"/>
      <c r="M149" s="1"/>
      <c r="N149" s="15"/>
    </row>
    <row r="150" spans="3:14" x14ac:dyDescent="0.25">
      <c r="C150" s="23"/>
      <c r="D150" s="23"/>
      <c r="E150" s="23"/>
      <c r="F150" s="23"/>
      <c r="G150" s="23"/>
      <c r="H150" s="23"/>
      <c r="I150" s="1"/>
      <c r="J150" s="17"/>
      <c r="K150" s="4"/>
      <c r="L150" s="1"/>
      <c r="M150" s="1"/>
      <c r="N150" s="15"/>
    </row>
    <row r="151" spans="3:14" x14ac:dyDescent="0.25">
      <c r="C151" s="23"/>
      <c r="D151" s="23"/>
      <c r="E151" s="23"/>
      <c r="F151" s="23"/>
      <c r="G151" s="23"/>
      <c r="H151" s="23"/>
      <c r="I151" s="1"/>
      <c r="J151" s="17"/>
      <c r="K151" s="4"/>
      <c r="L151" s="1"/>
      <c r="M151" s="1"/>
      <c r="N151" s="15"/>
    </row>
    <row r="152" spans="3:14" x14ac:dyDescent="0.25">
      <c r="C152" s="23"/>
      <c r="D152" s="23"/>
      <c r="E152" s="23"/>
      <c r="F152" s="23"/>
      <c r="G152" s="23"/>
      <c r="H152" s="23"/>
      <c r="I152" s="1"/>
      <c r="J152" s="17"/>
      <c r="K152" s="4"/>
      <c r="L152" s="1"/>
      <c r="M152" s="1"/>
      <c r="N152" s="15"/>
    </row>
    <row r="153" spans="3:14" x14ac:dyDescent="0.25">
      <c r="C153" s="23"/>
      <c r="D153" s="23"/>
      <c r="E153" s="23"/>
      <c r="F153" s="23"/>
      <c r="G153" s="23"/>
      <c r="H153" s="23"/>
      <c r="I153" s="1"/>
      <c r="J153" s="17"/>
      <c r="K153" s="4"/>
      <c r="L153" s="1"/>
      <c r="M153" s="1"/>
      <c r="N153" s="15"/>
    </row>
    <row r="154" spans="3:14" x14ac:dyDescent="0.25">
      <c r="C154" s="23"/>
      <c r="D154" s="23"/>
      <c r="E154" s="23"/>
      <c r="F154" s="23"/>
      <c r="G154" s="23"/>
      <c r="H154" s="23"/>
      <c r="I154" s="1"/>
      <c r="J154" s="17"/>
      <c r="K154" s="4"/>
      <c r="L154" s="1"/>
      <c r="M154" s="1"/>
      <c r="N154" s="15"/>
    </row>
    <row r="155" spans="3:14" x14ac:dyDescent="0.25">
      <c r="C155" s="23"/>
      <c r="D155" s="23"/>
      <c r="E155" s="23"/>
      <c r="F155" s="23"/>
      <c r="G155" s="23"/>
      <c r="H155" s="23"/>
      <c r="I155" s="1"/>
      <c r="J155" s="17"/>
      <c r="K155" s="4"/>
      <c r="L155" s="1"/>
      <c r="M155" s="1"/>
      <c r="N155" s="15"/>
    </row>
    <row r="156" spans="3:14" x14ac:dyDescent="0.25">
      <c r="C156" s="23"/>
      <c r="D156" s="23"/>
      <c r="E156" s="23"/>
      <c r="F156" s="23"/>
      <c r="G156" s="23"/>
      <c r="H156" s="23"/>
      <c r="I156" s="1"/>
      <c r="J156" s="17"/>
      <c r="K156" s="4"/>
      <c r="L156" s="1"/>
      <c r="M156" s="1"/>
      <c r="N156" s="15"/>
    </row>
    <row r="157" spans="3:14" x14ac:dyDescent="0.25">
      <c r="C157" s="23"/>
      <c r="D157" s="23"/>
      <c r="E157" s="23"/>
      <c r="F157" s="23"/>
      <c r="G157" s="23"/>
      <c r="H157" s="23"/>
      <c r="I157" s="1"/>
      <c r="J157" s="17"/>
      <c r="K157" s="4"/>
      <c r="L157" s="1"/>
      <c r="M157" s="1"/>
      <c r="N157" s="15"/>
    </row>
    <row r="158" spans="3:14" x14ac:dyDescent="0.25">
      <c r="C158" s="23"/>
      <c r="D158" s="23"/>
      <c r="E158" s="23"/>
      <c r="F158" s="23"/>
      <c r="G158" s="23"/>
      <c r="H158" s="23"/>
      <c r="I158" s="1"/>
      <c r="J158" s="17"/>
      <c r="K158" s="4"/>
      <c r="L158" s="1"/>
      <c r="M158" s="1"/>
      <c r="N158" s="15"/>
    </row>
    <row r="159" spans="3:14" x14ac:dyDescent="0.25">
      <c r="C159" s="23"/>
      <c r="D159" s="23"/>
      <c r="E159" s="23"/>
      <c r="F159" s="23"/>
      <c r="G159" s="23"/>
      <c r="H159" s="23"/>
      <c r="I159" s="1"/>
      <c r="J159" s="17"/>
      <c r="K159" s="4"/>
      <c r="L159" s="1"/>
      <c r="M159" s="1"/>
      <c r="N159" s="15"/>
    </row>
    <row r="160" spans="3:14" x14ac:dyDescent="0.25">
      <c r="C160" s="23"/>
      <c r="D160" s="23"/>
      <c r="E160" s="23"/>
      <c r="F160" s="23"/>
      <c r="G160" s="23"/>
      <c r="H160" s="23"/>
      <c r="I160" s="1"/>
      <c r="J160" s="17"/>
      <c r="K160" s="4"/>
      <c r="L160" s="1"/>
      <c r="M160" s="1"/>
      <c r="N160" s="15"/>
    </row>
    <row r="161" spans="3:14" x14ac:dyDescent="0.25">
      <c r="C161" s="23"/>
      <c r="D161" s="23"/>
      <c r="E161" s="23"/>
      <c r="F161" s="23"/>
      <c r="G161" s="23"/>
      <c r="H161" s="23"/>
      <c r="I161" s="1"/>
      <c r="J161" s="17"/>
      <c r="K161" s="4"/>
      <c r="L161" s="1"/>
      <c r="M161" s="1"/>
      <c r="N161" s="15"/>
    </row>
    <row r="162" spans="3:14" x14ac:dyDescent="0.25">
      <c r="C162" s="23"/>
      <c r="D162" s="23"/>
      <c r="E162" s="23"/>
      <c r="F162" s="23"/>
      <c r="G162" s="23"/>
      <c r="H162" s="23"/>
      <c r="I162" s="1"/>
      <c r="J162" s="17"/>
      <c r="K162" s="4"/>
      <c r="L162" s="1"/>
      <c r="M162" s="1"/>
      <c r="N162" s="15"/>
    </row>
    <row r="163" spans="3:14" x14ac:dyDescent="0.25">
      <c r="C163" s="23"/>
      <c r="D163" s="23"/>
      <c r="E163" s="23"/>
      <c r="F163" s="23"/>
      <c r="G163" s="23"/>
      <c r="H163" s="23"/>
      <c r="I163" s="1"/>
      <c r="J163" s="17"/>
      <c r="K163" s="4"/>
      <c r="L163" s="1"/>
      <c r="M163" s="1"/>
      <c r="N163" s="15"/>
    </row>
    <row r="164" spans="3:14" x14ac:dyDescent="0.25">
      <c r="C164" s="23"/>
      <c r="D164" s="23"/>
      <c r="E164" s="23"/>
      <c r="F164" s="23"/>
      <c r="G164" s="23"/>
      <c r="H164" s="23"/>
      <c r="I164" s="1"/>
      <c r="J164" s="17"/>
      <c r="K164" s="4"/>
      <c r="L164" s="1"/>
      <c r="M164" s="1"/>
      <c r="N164" s="15"/>
    </row>
    <row r="165" spans="3:14" x14ac:dyDescent="0.25">
      <c r="C165" s="23"/>
      <c r="D165" s="23"/>
      <c r="E165" s="23"/>
      <c r="F165" s="23"/>
      <c r="G165" s="23"/>
      <c r="H165" s="23"/>
      <c r="I165" s="1"/>
      <c r="J165" s="17"/>
      <c r="K165" s="4"/>
      <c r="L165" s="1"/>
      <c r="M165" s="1"/>
      <c r="N165" s="15"/>
    </row>
    <row r="166" spans="3:14" x14ac:dyDescent="0.25">
      <c r="C166" s="23"/>
      <c r="D166" s="23"/>
      <c r="E166" s="23"/>
      <c r="F166" s="23"/>
      <c r="G166" s="23"/>
      <c r="H166" s="23"/>
      <c r="I166" s="1"/>
      <c r="J166" s="17"/>
      <c r="K166" s="4"/>
      <c r="L166" s="1"/>
      <c r="M166" s="1"/>
      <c r="N166" s="15"/>
    </row>
    <row r="167" spans="3:14" x14ac:dyDescent="0.25">
      <c r="C167" s="23"/>
      <c r="D167" s="23"/>
      <c r="E167" s="23"/>
      <c r="F167" s="23"/>
      <c r="G167" s="23"/>
      <c r="H167" s="23"/>
      <c r="I167" s="1"/>
      <c r="J167" s="17"/>
      <c r="K167" s="4"/>
      <c r="L167" s="1"/>
      <c r="M167" s="1"/>
      <c r="N167" s="15"/>
    </row>
    <row r="168" spans="3:14" x14ac:dyDescent="0.25">
      <c r="C168" s="23"/>
      <c r="D168" s="23"/>
      <c r="E168" s="23"/>
      <c r="F168" s="23"/>
      <c r="G168" s="23"/>
      <c r="H168" s="23"/>
      <c r="I168" s="1"/>
      <c r="J168" s="17"/>
      <c r="K168" s="4"/>
      <c r="L168" s="1"/>
      <c r="M168" s="1"/>
      <c r="N168" s="15"/>
    </row>
    <row r="169" spans="3:14" x14ac:dyDescent="0.25">
      <c r="C169" s="23"/>
      <c r="D169" s="23"/>
      <c r="E169" s="23"/>
      <c r="F169" s="23"/>
      <c r="G169" s="23"/>
      <c r="H169" s="23"/>
      <c r="I169" s="1"/>
      <c r="J169" s="17"/>
      <c r="K169" s="4"/>
      <c r="L169" s="1"/>
      <c r="M169" s="1"/>
      <c r="N169" s="15"/>
    </row>
    <row r="170" spans="3:14" x14ac:dyDescent="0.25">
      <c r="C170" s="23"/>
      <c r="D170" s="23"/>
      <c r="E170" s="23"/>
      <c r="F170" s="23"/>
      <c r="G170" s="23"/>
      <c r="H170" s="23"/>
      <c r="I170" s="1"/>
      <c r="J170" s="17"/>
      <c r="K170" s="4"/>
      <c r="L170" s="1"/>
      <c r="M170" s="1"/>
      <c r="N170" s="15"/>
    </row>
    <row r="171" spans="3:14" x14ac:dyDescent="0.25">
      <c r="C171" s="23"/>
      <c r="D171" s="23"/>
      <c r="E171" s="23"/>
      <c r="F171" s="23"/>
      <c r="G171" s="23"/>
      <c r="H171" s="23"/>
      <c r="I171" s="1"/>
      <c r="J171" s="17"/>
      <c r="K171" s="4"/>
      <c r="L171" s="1"/>
      <c r="M171" s="1"/>
      <c r="N171" s="15"/>
    </row>
    <row r="172" spans="3:14" x14ac:dyDescent="0.25">
      <c r="C172" s="23"/>
      <c r="D172" s="23"/>
      <c r="E172" s="23"/>
      <c r="F172" s="23"/>
      <c r="G172" s="23"/>
      <c r="H172" s="23"/>
      <c r="I172" s="1"/>
      <c r="J172" s="17"/>
      <c r="K172" s="4"/>
      <c r="L172" s="1"/>
      <c r="M172" s="1"/>
      <c r="N172" s="15"/>
    </row>
    <row r="173" spans="3:14" x14ac:dyDescent="0.25">
      <c r="C173" s="23"/>
      <c r="D173" s="23"/>
      <c r="E173" s="23"/>
      <c r="F173" s="23"/>
      <c r="G173" s="23"/>
      <c r="H173" s="23"/>
      <c r="I173" s="1"/>
      <c r="J173" s="17"/>
      <c r="K173" s="4"/>
      <c r="L173" s="1"/>
      <c r="M173" s="1"/>
      <c r="N173" s="15"/>
    </row>
    <row r="174" spans="3:14" x14ac:dyDescent="0.25">
      <c r="C174" s="23"/>
      <c r="D174" s="23"/>
      <c r="E174" s="23"/>
      <c r="F174" s="23"/>
      <c r="G174" s="23"/>
      <c r="H174" s="23"/>
      <c r="I174" s="1"/>
      <c r="J174" s="17"/>
      <c r="K174" s="4"/>
      <c r="L174" s="1"/>
      <c r="M174" s="1"/>
      <c r="N174" s="15"/>
    </row>
    <row r="175" spans="3:14" x14ac:dyDescent="0.25">
      <c r="C175" s="23"/>
      <c r="D175" s="23"/>
      <c r="E175" s="23"/>
      <c r="F175" s="23"/>
      <c r="G175" s="23"/>
      <c r="H175" s="23"/>
      <c r="I175" s="1"/>
      <c r="J175" s="17"/>
      <c r="K175" s="4"/>
      <c r="L175" s="1"/>
      <c r="M175" s="1"/>
      <c r="N175" s="15"/>
    </row>
    <row r="176" spans="3:14" x14ac:dyDescent="0.25">
      <c r="C176" s="23"/>
      <c r="D176" s="23"/>
      <c r="E176" s="23"/>
      <c r="F176" s="23"/>
      <c r="G176" s="23"/>
      <c r="H176" s="23"/>
      <c r="I176" s="1"/>
      <c r="J176" s="17"/>
      <c r="K176" s="4"/>
      <c r="L176" s="1"/>
      <c r="M176" s="1"/>
      <c r="N176" s="15"/>
    </row>
    <row r="177" spans="3:14" x14ac:dyDescent="0.25">
      <c r="C177" s="23"/>
      <c r="D177" s="23"/>
      <c r="E177" s="23"/>
      <c r="F177" s="23"/>
      <c r="G177" s="23"/>
      <c r="H177" s="23"/>
      <c r="I177" s="1"/>
      <c r="J177" s="17"/>
      <c r="K177" s="4"/>
      <c r="L177" s="1"/>
      <c r="M177" s="1"/>
      <c r="N177" s="15"/>
    </row>
    <row r="178" spans="3:14" x14ac:dyDescent="0.25">
      <c r="C178" s="23"/>
      <c r="D178" s="23"/>
      <c r="E178" s="23"/>
      <c r="F178" s="23"/>
      <c r="G178" s="23"/>
      <c r="H178" s="23"/>
      <c r="I178" s="1"/>
      <c r="J178" s="17"/>
      <c r="K178" s="4"/>
      <c r="L178" s="1"/>
      <c r="M178" s="1"/>
      <c r="N178" s="15"/>
    </row>
    <row r="179" spans="3:14" x14ac:dyDescent="0.25">
      <c r="C179" s="23"/>
      <c r="D179" s="23"/>
      <c r="E179" s="23"/>
      <c r="F179" s="23"/>
      <c r="G179" s="23"/>
      <c r="H179" s="23"/>
      <c r="I179" s="1"/>
      <c r="J179" s="17"/>
      <c r="K179" s="4"/>
      <c r="L179" s="1"/>
      <c r="M179" s="1"/>
      <c r="N179" s="15"/>
    </row>
    <row r="180" spans="3:14" x14ac:dyDescent="0.25">
      <c r="C180" s="23"/>
      <c r="D180" s="23"/>
      <c r="E180" s="23"/>
      <c r="F180" s="23"/>
      <c r="G180" s="23"/>
      <c r="H180" s="23"/>
      <c r="I180" s="1"/>
      <c r="J180" s="17"/>
      <c r="K180" s="4"/>
      <c r="L180" s="1"/>
      <c r="M180" s="1"/>
      <c r="N180" s="15"/>
    </row>
    <row r="181" spans="3:14" x14ac:dyDescent="0.25">
      <c r="C181" s="23"/>
      <c r="D181" s="23"/>
      <c r="E181" s="23"/>
      <c r="F181" s="23"/>
      <c r="G181" s="23"/>
      <c r="H181" s="23"/>
      <c r="I181" s="1"/>
      <c r="J181" s="17"/>
      <c r="K181" s="4"/>
      <c r="L181" s="1"/>
      <c r="M181" s="1"/>
      <c r="N181" s="15"/>
    </row>
    <row r="182" spans="3:14" x14ac:dyDescent="0.25">
      <c r="C182" s="23"/>
      <c r="D182" s="23"/>
      <c r="E182" s="23"/>
      <c r="F182" s="23"/>
      <c r="G182" s="23"/>
      <c r="H182" s="23"/>
      <c r="I182" s="1"/>
      <c r="J182" s="17"/>
      <c r="K182" s="4"/>
      <c r="L182" s="1"/>
      <c r="M182" s="1"/>
      <c r="N182" s="15"/>
    </row>
    <row r="183" spans="3:14" x14ac:dyDescent="0.25">
      <c r="C183" s="23"/>
      <c r="D183" s="23"/>
      <c r="E183" s="23"/>
      <c r="F183" s="23"/>
      <c r="G183" s="23"/>
      <c r="H183" s="23"/>
      <c r="I183" s="1"/>
      <c r="J183" s="17"/>
      <c r="K183" s="4"/>
      <c r="L183" s="1"/>
      <c r="M183" s="1"/>
      <c r="N183" s="15"/>
    </row>
    <row r="184" spans="3:14" x14ac:dyDescent="0.25">
      <c r="C184" s="23"/>
      <c r="D184" s="23"/>
      <c r="E184" s="23"/>
      <c r="F184" s="23"/>
      <c r="G184" s="23"/>
      <c r="H184" s="23"/>
      <c r="I184" s="1"/>
      <c r="J184" s="17"/>
      <c r="K184" s="4"/>
      <c r="L184" s="1"/>
      <c r="M184" s="1"/>
      <c r="N184" s="15"/>
    </row>
    <row r="185" spans="3:14" x14ac:dyDescent="0.25">
      <c r="C185" s="23"/>
      <c r="D185" s="23"/>
      <c r="E185" s="23"/>
      <c r="F185" s="23"/>
      <c r="G185" s="23"/>
      <c r="H185" s="23"/>
      <c r="I185" s="1"/>
      <c r="J185" s="17"/>
      <c r="K185" s="4"/>
      <c r="L185" s="1"/>
      <c r="M185" s="1"/>
      <c r="N185" s="15"/>
    </row>
    <row r="186" spans="3:14" x14ac:dyDescent="0.25">
      <c r="C186" s="23"/>
      <c r="D186" s="23"/>
      <c r="E186" s="23"/>
      <c r="F186" s="23"/>
      <c r="G186" s="23"/>
      <c r="H186" s="23"/>
      <c r="I186" s="1"/>
      <c r="J186" s="17"/>
      <c r="K186" s="4"/>
      <c r="L186" s="1"/>
      <c r="M186" s="1"/>
      <c r="N186" s="15"/>
    </row>
    <row r="187" spans="3:14" x14ac:dyDescent="0.25">
      <c r="C187" s="23"/>
      <c r="D187" s="23"/>
      <c r="E187" s="23"/>
      <c r="F187" s="23"/>
      <c r="G187" s="23"/>
      <c r="H187" s="23"/>
      <c r="I187" s="1"/>
      <c r="J187" s="17"/>
      <c r="K187" s="4"/>
      <c r="L187" s="1"/>
      <c r="M187" s="1"/>
      <c r="N187" s="15"/>
    </row>
    <row r="188" spans="3:14" x14ac:dyDescent="0.25">
      <c r="C188" s="23"/>
      <c r="D188" s="23"/>
      <c r="E188" s="23"/>
      <c r="F188" s="23"/>
      <c r="G188" s="23"/>
      <c r="H188" s="23"/>
      <c r="I188" s="1"/>
      <c r="J188" s="17"/>
      <c r="K188" s="4"/>
      <c r="L188" s="1"/>
      <c r="M188" s="1"/>
      <c r="N188" s="15"/>
    </row>
    <row r="189" spans="3:14" x14ac:dyDescent="0.25">
      <c r="C189" s="23"/>
      <c r="D189" s="23"/>
      <c r="E189" s="23"/>
      <c r="F189" s="23"/>
      <c r="G189" s="23"/>
      <c r="H189" s="23"/>
      <c r="I189" s="1"/>
      <c r="J189" s="17"/>
      <c r="K189" s="4"/>
      <c r="L189" s="1"/>
      <c r="M189" s="1"/>
      <c r="N189" s="15"/>
    </row>
    <row r="190" spans="3:14" x14ac:dyDescent="0.25">
      <c r="C190" s="23"/>
      <c r="D190" s="23"/>
      <c r="E190" s="23"/>
      <c r="F190" s="23"/>
      <c r="G190" s="23"/>
      <c r="H190" s="23"/>
      <c r="I190" s="1"/>
      <c r="J190" s="17"/>
      <c r="K190" s="4"/>
      <c r="L190" s="1"/>
      <c r="M190" s="1"/>
      <c r="N190" s="15"/>
    </row>
    <row r="191" spans="3:14" x14ac:dyDescent="0.25">
      <c r="C191" s="23"/>
      <c r="D191" s="23"/>
      <c r="E191" s="23"/>
      <c r="F191" s="23"/>
      <c r="G191" s="23"/>
      <c r="H191" s="23"/>
      <c r="I191" s="1"/>
      <c r="J191" s="17"/>
      <c r="K191" s="4"/>
      <c r="L191" s="1"/>
      <c r="M191" s="1"/>
      <c r="N191" s="15"/>
    </row>
    <row r="192" spans="3:14" x14ac:dyDescent="0.25">
      <c r="C192" s="23"/>
      <c r="D192" s="23"/>
      <c r="E192" s="23"/>
      <c r="F192" s="23"/>
      <c r="G192" s="23"/>
      <c r="H192" s="23"/>
      <c r="I192" s="1"/>
      <c r="J192" s="17"/>
      <c r="K192" s="4"/>
      <c r="L192" s="1"/>
      <c r="M192" s="1"/>
      <c r="N192" s="15"/>
    </row>
    <row r="193" spans="3:14" x14ac:dyDescent="0.25">
      <c r="C193" s="23"/>
      <c r="D193" s="23"/>
      <c r="E193" s="23"/>
      <c r="F193" s="23"/>
      <c r="G193" s="23"/>
      <c r="H193" s="23"/>
      <c r="I193" s="1"/>
      <c r="J193" s="17"/>
      <c r="K193" s="4"/>
      <c r="L193" s="1"/>
      <c r="M193" s="1"/>
      <c r="N193" s="15"/>
    </row>
    <row r="194" spans="3:14" x14ac:dyDescent="0.25">
      <c r="C194" s="23"/>
      <c r="D194" s="23"/>
      <c r="E194" s="23"/>
      <c r="F194" s="23"/>
      <c r="G194" s="23"/>
      <c r="H194" s="23"/>
      <c r="I194" s="1"/>
      <c r="J194" s="17"/>
      <c r="K194" s="4"/>
      <c r="L194" s="1"/>
      <c r="M194" s="1"/>
      <c r="N194" s="15"/>
    </row>
    <row r="195" spans="3:14" x14ac:dyDescent="0.25">
      <c r="C195" s="23"/>
      <c r="D195" s="23"/>
      <c r="E195" s="23"/>
      <c r="F195" s="23"/>
      <c r="G195" s="23"/>
      <c r="H195" s="23"/>
      <c r="I195" s="1"/>
      <c r="J195" s="17"/>
      <c r="K195" s="4"/>
      <c r="L195" s="1"/>
      <c r="M195" s="1"/>
      <c r="N195" s="15"/>
    </row>
    <row r="196" spans="3:14" x14ac:dyDescent="0.25">
      <c r="C196" s="23"/>
      <c r="D196" s="23"/>
      <c r="E196" s="23"/>
      <c r="F196" s="23"/>
      <c r="G196" s="23"/>
      <c r="H196" s="23"/>
      <c r="I196" s="1"/>
      <c r="J196" s="17"/>
      <c r="K196" s="4"/>
      <c r="L196" s="1"/>
      <c r="M196" s="1"/>
      <c r="N196" s="15"/>
    </row>
    <row r="197" spans="3:14" x14ac:dyDescent="0.25">
      <c r="L197" s="1"/>
      <c r="M197" s="1"/>
      <c r="N197" s="15"/>
    </row>
    <row r="198" spans="3:14" x14ac:dyDescent="0.25">
      <c r="C198" s="23"/>
      <c r="D198" s="23"/>
      <c r="E198" s="23"/>
      <c r="F198" s="23"/>
      <c r="G198" s="23"/>
      <c r="H198" s="23"/>
      <c r="I198" s="1"/>
      <c r="J198" s="17"/>
      <c r="K198" s="4"/>
      <c r="L198" s="1"/>
      <c r="M198" s="1"/>
      <c r="N198" s="15"/>
    </row>
    <row r="199" spans="3:14" x14ac:dyDescent="0.25">
      <c r="C199" s="23"/>
      <c r="D199" s="23"/>
      <c r="E199" s="23"/>
      <c r="F199" s="23"/>
      <c r="G199" s="23"/>
      <c r="H199" s="23"/>
      <c r="I199" s="1"/>
      <c r="J199" s="17"/>
      <c r="K199" s="4"/>
      <c r="L199" s="1"/>
      <c r="M199" s="1"/>
      <c r="N199" s="15"/>
    </row>
    <row r="201" spans="3:14" x14ac:dyDescent="0.25">
      <c r="I201" s="16"/>
      <c r="J201" s="16"/>
      <c r="K201" s="27"/>
    </row>
    <row r="202" spans="3:14" x14ac:dyDescent="0.25">
      <c r="I202" s="6"/>
      <c r="J202" s="15"/>
      <c r="K202" s="29"/>
    </row>
    <row r="203" spans="3:14" x14ac:dyDescent="0.25">
      <c r="I203" s="15"/>
      <c r="J203" s="15"/>
      <c r="K203" s="29"/>
    </row>
    <row r="212" spans="2:15" x14ac:dyDescent="0.25">
      <c r="B212" s="16"/>
      <c r="C212" s="16"/>
      <c r="D212" s="16"/>
      <c r="E212" s="16"/>
      <c r="F212" s="16"/>
    </row>
    <row r="213" spans="2:15" x14ac:dyDescent="0.25">
      <c r="C213" s="23"/>
      <c r="D213" s="26"/>
      <c r="E213" s="1"/>
      <c r="F213" s="8"/>
      <c r="G213" s="23"/>
      <c r="M213" s="4"/>
      <c r="O213"/>
    </row>
    <row r="214" spans="2:15" x14ac:dyDescent="0.25">
      <c r="C214" s="23"/>
      <c r="D214" s="26"/>
      <c r="E214" s="1"/>
      <c r="F214" s="8"/>
      <c r="G214" s="23"/>
      <c r="M214" s="4"/>
      <c r="O214"/>
    </row>
    <row r="215" spans="2:15" x14ac:dyDescent="0.25">
      <c r="C215" s="23"/>
      <c r="D215" s="26"/>
      <c r="E215" s="1"/>
      <c r="F215" s="8"/>
      <c r="G215" s="23"/>
      <c r="M215" s="4"/>
      <c r="O215"/>
    </row>
    <row r="216" spans="2:15" x14ac:dyDescent="0.25">
      <c r="C216" s="23"/>
      <c r="D216" s="26"/>
      <c r="E216" s="1"/>
      <c r="F216" s="8"/>
      <c r="G216" s="23"/>
      <c r="M216" s="4"/>
      <c r="O216"/>
    </row>
    <row r="217" spans="2:15" x14ac:dyDescent="0.25">
      <c r="C217" s="23"/>
      <c r="D217" s="26"/>
      <c r="E217" s="1"/>
      <c r="F217" s="8"/>
      <c r="G217" s="23"/>
      <c r="M217" s="4"/>
      <c r="O217"/>
    </row>
    <row r="218" spans="2:15" x14ac:dyDescent="0.25">
      <c r="C218" s="23"/>
      <c r="D218" s="26"/>
      <c r="E218" s="1"/>
      <c r="F218" s="8"/>
      <c r="G218" s="23"/>
      <c r="M218" s="4"/>
      <c r="O218"/>
    </row>
    <row r="219" spans="2:15" x14ac:dyDescent="0.25">
      <c r="C219" s="23"/>
      <c r="D219" s="26"/>
      <c r="E219" s="1"/>
      <c r="F219" s="8"/>
      <c r="G219" s="23"/>
      <c r="M219" s="4"/>
      <c r="O219"/>
    </row>
    <row r="220" spans="2:15" x14ac:dyDescent="0.25">
      <c r="C220" s="23"/>
      <c r="D220" s="26"/>
      <c r="E220" s="1"/>
      <c r="F220" s="8"/>
      <c r="G220" s="23"/>
      <c r="M220" s="4"/>
      <c r="O220"/>
    </row>
    <row r="221" spans="2:15" x14ac:dyDescent="0.25">
      <c r="C221" s="23"/>
      <c r="D221" s="26"/>
      <c r="E221" s="1"/>
      <c r="F221" s="8"/>
      <c r="G221" s="23"/>
      <c r="M221" s="4"/>
      <c r="O221"/>
    </row>
    <row r="222" spans="2:15" x14ac:dyDescent="0.25">
      <c r="C222" s="23"/>
      <c r="D222" s="26"/>
      <c r="E222" s="1"/>
      <c r="F222" s="8"/>
      <c r="G222" s="23"/>
      <c r="M222" s="4"/>
      <c r="O222"/>
    </row>
    <row r="223" spans="2:15" x14ac:dyDescent="0.25">
      <c r="C223" s="23"/>
      <c r="D223" s="26"/>
      <c r="E223" s="1"/>
      <c r="F223" s="8"/>
      <c r="G223" s="23"/>
      <c r="M223" s="4"/>
      <c r="O223"/>
    </row>
    <row r="224" spans="2:15" x14ac:dyDescent="0.25">
      <c r="C224" s="23"/>
      <c r="D224" s="26"/>
      <c r="E224" s="1"/>
      <c r="F224" s="8"/>
      <c r="G224" s="23"/>
      <c r="M224" s="4"/>
      <c r="O224"/>
    </row>
    <row r="225" spans="3:15" x14ac:dyDescent="0.25">
      <c r="C225" s="23"/>
      <c r="D225" s="26"/>
      <c r="E225" s="1"/>
      <c r="F225" s="8"/>
      <c r="G225" s="23"/>
      <c r="M225" s="4"/>
      <c r="O225"/>
    </row>
    <row r="226" spans="3:15" x14ac:dyDescent="0.25">
      <c r="C226" s="23"/>
      <c r="D226" s="26"/>
      <c r="E226" s="1"/>
      <c r="F226" s="8"/>
      <c r="G226" s="23"/>
      <c r="M226" s="4"/>
      <c r="O226"/>
    </row>
    <row r="227" spans="3:15" x14ac:dyDescent="0.25">
      <c r="C227" s="23"/>
      <c r="D227" s="26"/>
      <c r="E227" s="1"/>
      <c r="F227" s="8"/>
      <c r="G227" s="23"/>
      <c r="M227" s="4"/>
      <c r="O227"/>
    </row>
    <row r="228" spans="3:15" x14ac:dyDescent="0.25">
      <c r="C228" s="23"/>
      <c r="D228" s="26"/>
      <c r="E228" s="1"/>
      <c r="F228" s="8"/>
      <c r="G228" s="23"/>
      <c r="M228" s="4"/>
      <c r="O228"/>
    </row>
    <row r="229" spans="3:15" x14ac:dyDescent="0.25">
      <c r="C229" s="23"/>
      <c r="D229" s="26"/>
      <c r="E229" s="1"/>
      <c r="F229" s="8"/>
      <c r="G229" s="23"/>
      <c r="M229" s="4"/>
      <c r="O229"/>
    </row>
    <row r="230" spans="3:15" x14ac:dyDescent="0.25">
      <c r="C230" s="23"/>
      <c r="D230" s="26"/>
      <c r="E230" s="1"/>
      <c r="F230" s="8"/>
      <c r="G230" s="23"/>
      <c r="M230" s="4"/>
      <c r="O230"/>
    </row>
    <row r="231" spans="3:15" x14ac:dyDescent="0.25">
      <c r="C231" s="23"/>
      <c r="D231" s="26"/>
      <c r="E231" s="1"/>
      <c r="F231" s="8"/>
      <c r="G231" s="23"/>
      <c r="M231" s="4"/>
      <c r="O231"/>
    </row>
    <row r="232" spans="3:15" x14ac:dyDescent="0.25">
      <c r="C232" s="23"/>
      <c r="D232" s="26"/>
      <c r="E232" s="1"/>
      <c r="F232" s="8"/>
      <c r="G232" s="23"/>
      <c r="M232" s="4"/>
      <c r="O232"/>
    </row>
    <row r="233" spans="3:15" x14ac:dyDescent="0.25">
      <c r="C233" s="23"/>
      <c r="D233" s="26"/>
      <c r="E233" s="1"/>
      <c r="F233" s="8"/>
      <c r="G233" s="23"/>
      <c r="M233" s="4"/>
      <c r="O233"/>
    </row>
    <row r="234" spans="3:15" x14ac:dyDescent="0.25">
      <c r="C234" s="23"/>
      <c r="D234" s="26"/>
      <c r="E234" s="1"/>
      <c r="F234" s="8"/>
      <c r="G234" s="23"/>
      <c r="M234" s="4"/>
      <c r="O234"/>
    </row>
    <row r="235" spans="3:15" x14ac:dyDescent="0.25">
      <c r="C235" s="23"/>
      <c r="D235" s="26"/>
      <c r="E235" s="1"/>
      <c r="F235" s="8"/>
      <c r="G235" s="23"/>
      <c r="M235" s="4"/>
      <c r="O235"/>
    </row>
    <row r="236" spans="3:15" x14ac:dyDescent="0.25">
      <c r="C236" s="23"/>
      <c r="D236" s="26"/>
      <c r="E236" s="1"/>
      <c r="F236" s="8"/>
      <c r="G236" s="23"/>
      <c r="M236" s="4"/>
      <c r="O236"/>
    </row>
    <row r="237" spans="3:15" x14ac:dyDescent="0.25">
      <c r="C237" s="23"/>
      <c r="D237" s="26"/>
      <c r="E237" s="1"/>
      <c r="F237" s="8"/>
      <c r="G237" s="23"/>
      <c r="M237" s="4"/>
      <c r="O237"/>
    </row>
    <row r="238" spans="3:15" x14ac:dyDescent="0.25">
      <c r="C238" s="23"/>
      <c r="D238" s="26"/>
      <c r="E238" s="1"/>
      <c r="F238" s="8"/>
      <c r="G238" s="23"/>
      <c r="M238" s="4"/>
      <c r="O238"/>
    </row>
    <row r="239" spans="3:15" x14ac:dyDescent="0.25">
      <c r="C239" s="23"/>
      <c r="D239" s="26"/>
      <c r="E239" s="1"/>
      <c r="F239" s="8"/>
      <c r="G239" s="23"/>
      <c r="M239" s="4"/>
      <c r="O239"/>
    </row>
    <row r="240" spans="3:15" x14ac:dyDescent="0.25">
      <c r="C240" s="23"/>
      <c r="D240" s="26"/>
      <c r="E240" s="1"/>
      <c r="F240" s="8"/>
      <c r="G240" s="23"/>
      <c r="M240" s="4"/>
      <c r="O240"/>
    </row>
    <row r="241" spans="3:15" x14ac:dyDescent="0.25">
      <c r="C241" s="23"/>
      <c r="D241" s="26"/>
      <c r="E241" s="1"/>
      <c r="F241" s="8"/>
      <c r="G241" s="23"/>
      <c r="M241" s="4"/>
      <c r="O241"/>
    </row>
    <row r="242" spans="3:15" x14ac:dyDescent="0.25">
      <c r="C242" s="23"/>
      <c r="D242" s="26"/>
      <c r="E242" s="1"/>
      <c r="F242" s="8"/>
      <c r="G242" s="23"/>
      <c r="M242" s="4"/>
      <c r="O242"/>
    </row>
    <row r="243" spans="3:15" x14ac:dyDescent="0.25">
      <c r="C243" s="23"/>
      <c r="D243" s="26"/>
      <c r="E243" s="1"/>
      <c r="F243" s="8"/>
      <c r="G243" s="23"/>
      <c r="M243" s="4"/>
      <c r="O243"/>
    </row>
    <row r="244" spans="3:15" x14ac:dyDescent="0.25">
      <c r="C244" s="23"/>
      <c r="D244" s="26"/>
      <c r="E244" s="1"/>
      <c r="F244" s="8"/>
      <c r="G244" s="23"/>
      <c r="M244" s="4"/>
      <c r="O244"/>
    </row>
    <row r="245" spans="3:15" x14ac:dyDescent="0.25">
      <c r="C245" s="23"/>
      <c r="D245" s="26"/>
      <c r="E245" s="1"/>
      <c r="F245" s="8"/>
      <c r="G245" s="23"/>
      <c r="M245" s="4"/>
      <c r="O245"/>
    </row>
    <row r="246" spans="3:15" x14ac:dyDescent="0.25">
      <c r="C246" s="23"/>
      <c r="D246" s="26"/>
      <c r="E246" s="1"/>
      <c r="F246" s="8"/>
      <c r="G246" s="23"/>
      <c r="M246" s="4"/>
      <c r="O246"/>
    </row>
    <row r="247" spans="3:15" x14ac:dyDescent="0.25">
      <c r="C247" s="23"/>
      <c r="D247" s="26"/>
      <c r="E247" s="1"/>
      <c r="F247" s="8"/>
      <c r="G247" s="23"/>
      <c r="M247" s="4"/>
      <c r="O247"/>
    </row>
    <row r="248" spans="3:15" x14ac:dyDescent="0.25">
      <c r="C248" s="23"/>
      <c r="D248" s="26"/>
      <c r="E248" s="1"/>
      <c r="F248" s="8"/>
      <c r="G248" s="23"/>
      <c r="M248" s="4"/>
      <c r="O248"/>
    </row>
    <row r="249" spans="3:15" x14ac:dyDescent="0.25">
      <c r="C249" s="23"/>
      <c r="D249" s="26"/>
      <c r="E249" s="1"/>
      <c r="F249" s="8"/>
      <c r="G249" s="23"/>
      <c r="M249" s="4"/>
      <c r="O249"/>
    </row>
    <row r="250" spans="3:15" x14ac:dyDescent="0.25">
      <c r="C250" s="23"/>
      <c r="D250" s="26"/>
      <c r="E250" s="1"/>
      <c r="F250" s="8"/>
      <c r="G250" s="23"/>
      <c r="M250" s="4"/>
      <c r="O250"/>
    </row>
    <row r="251" spans="3:15" x14ac:dyDescent="0.25">
      <c r="C251" s="23"/>
      <c r="D251" s="26"/>
      <c r="E251" s="1"/>
      <c r="F251" s="8"/>
      <c r="G251" s="23"/>
      <c r="M251" s="4"/>
      <c r="O251"/>
    </row>
    <row r="252" spans="3:15" x14ac:dyDescent="0.25">
      <c r="C252" s="23"/>
      <c r="D252" s="26"/>
      <c r="E252" s="1"/>
      <c r="F252" s="8"/>
      <c r="G252" s="23"/>
      <c r="M252" s="4"/>
      <c r="O252"/>
    </row>
    <row r="253" spans="3:15" x14ac:dyDescent="0.25">
      <c r="C253" s="23"/>
      <c r="D253" s="26"/>
      <c r="E253" s="1"/>
      <c r="F253" s="8"/>
      <c r="G253" s="23"/>
      <c r="M253" s="4"/>
      <c r="O253"/>
    </row>
    <row r="254" spans="3:15" x14ac:dyDescent="0.25">
      <c r="C254" s="23"/>
      <c r="D254" s="26"/>
      <c r="E254" s="1"/>
      <c r="F254" s="8"/>
      <c r="G254" s="23"/>
      <c r="M254" s="4"/>
      <c r="O254"/>
    </row>
    <row r="255" spans="3:15" x14ac:dyDescent="0.25">
      <c r="C255" s="23"/>
      <c r="D255" s="26"/>
      <c r="E255" s="1"/>
      <c r="F255" s="8"/>
      <c r="G255" s="23"/>
      <c r="M255" s="4"/>
      <c r="O255"/>
    </row>
    <row r="256" spans="3:15" x14ac:dyDescent="0.25">
      <c r="C256" s="23"/>
      <c r="D256" s="26"/>
      <c r="E256" s="1"/>
      <c r="F256" s="8"/>
      <c r="G256" s="23"/>
      <c r="M256" s="4"/>
      <c r="O256"/>
    </row>
    <row r="257" spans="3:15" x14ac:dyDescent="0.25">
      <c r="C257" s="23"/>
      <c r="D257" s="26"/>
      <c r="E257" s="1"/>
      <c r="F257" s="8"/>
      <c r="G257" s="23"/>
      <c r="M257" s="4"/>
      <c r="O257"/>
    </row>
    <row r="258" spans="3:15" x14ac:dyDescent="0.25">
      <c r="C258" s="23"/>
      <c r="D258" s="26"/>
      <c r="E258" s="1"/>
      <c r="F258" s="8"/>
      <c r="G258" s="23"/>
      <c r="M258" s="4"/>
      <c r="O258"/>
    </row>
    <row r="259" spans="3:15" x14ac:dyDescent="0.25">
      <c r="C259" s="23"/>
      <c r="D259" s="26"/>
      <c r="E259" s="1"/>
      <c r="F259" s="8"/>
      <c r="G259" s="23"/>
      <c r="M259" s="4"/>
      <c r="O259"/>
    </row>
    <row r="260" spans="3:15" x14ac:dyDescent="0.25">
      <c r="C260" s="23"/>
      <c r="D260" s="26"/>
      <c r="E260" s="1"/>
      <c r="F260" s="8"/>
      <c r="G260" s="23"/>
      <c r="M260" s="4"/>
      <c r="O260"/>
    </row>
    <row r="261" spans="3:15" x14ac:dyDescent="0.25">
      <c r="C261" s="23"/>
      <c r="D261" s="26"/>
      <c r="E261" s="1"/>
      <c r="F261" s="8"/>
      <c r="G261" s="23"/>
      <c r="M261" s="4"/>
      <c r="O261"/>
    </row>
    <row r="262" spans="3:15" x14ac:dyDescent="0.25">
      <c r="C262" s="23"/>
      <c r="D262" s="26"/>
      <c r="E262" s="1"/>
      <c r="F262" s="8"/>
      <c r="G262" s="23"/>
      <c r="M262" s="4"/>
      <c r="O262"/>
    </row>
    <row r="263" spans="3:15" x14ac:dyDescent="0.25">
      <c r="C263" s="23"/>
      <c r="D263" s="26"/>
      <c r="E263" s="1"/>
      <c r="F263" s="8"/>
      <c r="G263" s="23"/>
      <c r="M263" s="4"/>
      <c r="O263"/>
    </row>
    <row r="264" spans="3:15" x14ac:dyDescent="0.25">
      <c r="C264" s="23"/>
      <c r="D264" s="26"/>
      <c r="E264" s="1"/>
      <c r="F264" s="8"/>
      <c r="G264" s="23"/>
      <c r="M264" s="4"/>
      <c r="O264"/>
    </row>
    <row r="265" spans="3:15" x14ac:dyDescent="0.25">
      <c r="C265" s="23"/>
      <c r="D265" s="26"/>
      <c r="E265" s="1"/>
      <c r="F265" s="8"/>
      <c r="G265" s="23"/>
      <c r="M265" s="4"/>
      <c r="O265"/>
    </row>
    <row r="266" spans="3:15" x14ac:dyDescent="0.25">
      <c r="M266" s="4"/>
      <c r="O266"/>
    </row>
  </sheetData>
  <sortState ref="B326:F375">
    <sortCondition descending="1" ref="E326:E375"/>
  </sortState>
  <pageMargins left="0.7" right="0.7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Davenport</dc:creator>
  <cp:lastModifiedBy>John Davenport</cp:lastModifiedBy>
  <cp:lastPrinted>2021-12-02T02:33:33Z</cp:lastPrinted>
  <dcterms:created xsi:type="dcterms:W3CDTF">2021-01-22T20:33:42Z</dcterms:created>
  <dcterms:modified xsi:type="dcterms:W3CDTF">2023-07-29T05:03:20Z</dcterms:modified>
</cp:coreProperties>
</file>